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INES All\TriOx2\"/>
    </mc:Choice>
  </mc:AlternateContent>
  <xr:revisionPtr revIDLastSave="0" documentId="13_ncr:1_{D0E973D3-1B99-498E-AE6A-F2E464B2E96E}" xr6:coauthVersionLast="47" xr6:coauthVersionMax="47" xr10:uidLastSave="{00000000-0000-0000-0000-000000000000}"/>
  <bookViews>
    <workbookView xWindow="810" yWindow="-120" windowWidth="28110" windowHeight="16440" activeTab="2" xr2:uid="{828E4231-268D-41EC-8A6D-72FF3B31811D}"/>
  </bookViews>
  <sheets>
    <sheet name="35" sheetId="3" r:id="rId1"/>
    <sheet name="38" sheetId="2" r:id="rId2"/>
    <sheet name="4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L25" i="1"/>
  <c r="K25" i="1"/>
  <c r="J25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M26" i="2"/>
  <c r="L26" i="2"/>
  <c r="K26" i="2"/>
  <c r="J26" i="2"/>
  <c r="L25" i="2"/>
  <c r="K25" i="2"/>
  <c r="J25" i="2"/>
  <c r="M24" i="2"/>
  <c r="L24" i="2"/>
  <c r="K24" i="2"/>
  <c r="J24" i="2"/>
  <c r="N23" i="2"/>
  <c r="M23" i="2"/>
  <c r="L23" i="2"/>
  <c r="K23" i="2"/>
  <c r="J23" i="2"/>
  <c r="N22" i="2"/>
  <c r="M22" i="2"/>
  <c r="L22" i="2"/>
  <c r="K22" i="2"/>
  <c r="J22" i="2"/>
  <c r="N21" i="2"/>
  <c r="M21" i="2"/>
  <c r="L21" i="2"/>
  <c r="K21" i="2"/>
  <c r="J21" i="2"/>
  <c r="N20" i="2"/>
  <c r="M20" i="2"/>
  <c r="L20" i="2"/>
  <c r="K20" i="2"/>
  <c r="J20" i="2"/>
  <c r="N19" i="2"/>
  <c r="M19" i="2"/>
  <c r="L19" i="2"/>
  <c r="K19" i="2"/>
  <c r="J19" i="2"/>
  <c r="N18" i="2"/>
  <c r="M18" i="2"/>
  <c r="L18" i="2"/>
  <c r="K18" i="2"/>
  <c r="J18" i="2"/>
  <c r="N17" i="2"/>
  <c r="M17" i="2"/>
  <c r="L17" i="2"/>
  <c r="K17" i="2"/>
  <c r="J17" i="2"/>
  <c r="N16" i="2"/>
  <c r="M16" i="2"/>
  <c r="L16" i="2"/>
  <c r="K16" i="2"/>
  <c r="J16" i="2"/>
  <c r="N15" i="2"/>
  <c r="M15" i="2"/>
  <c r="L15" i="2"/>
  <c r="K15" i="2"/>
  <c r="J15" i="2"/>
  <c r="N14" i="2"/>
  <c r="M14" i="2"/>
  <c r="L14" i="2"/>
  <c r="K14" i="2"/>
  <c r="J14" i="2"/>
  <c r="N13" i="2"/>
  <c r="M13" i="2"/>
  <c r="L13" i="2"/>
  <c r="K13" i="2"/>
  <c r="J13" i="2"/>
  <c r="N12" i="2"/>
  <c r="M12" i="2"/>
  <c r="L12" i="2"/>
  <c r="K12" i="2"/>
  <c r="J12" i="2"/>
  <c r="N11" i="2"/>
  <c r="M11" i="2"/>
  <c r="L11" i="2"/>
  <c r="K11" i="2"/>
  <c r="J11" i="2"/>
  <c r="M26" i="3"/>
  <c r="L26" i="3"/>
  <c r="K26" i="3"/>
  <c r="J26" i="3"/>
  <c r="L25" i="3"/>
  <c r="K25" i="3"/>
  <c r="J25" i="3"/>
  <c r="M24" i="3"/>
  <c r="L24" i="3"/>
  <c r="K24" i="3"/>
  <c r="J24" i="3"/>
  <c r="N23" i="3"/>
  <c r="M23" i="3"/>
  <c r="L23" i="3"/>
  <c r="K23" i="3"/>
  <c r="J23" i="3"/>
  <c r="N22" i="3"/>
  <c r="M22" i="3"/>
  <c r="L22" i="3"/>
  <c r="K22" i="3"/>
  <c r="J22" i="3"/>
  <c r="N21" i="3"/>
  <c r="M21" i="3"/>
  <c r="L21" i="3"/>
  <c r="K21" i="3"/>
  <c r="J21" i="3"/>
  <c r="N20" i="3"/>
  <c r="M20" i="3"/>
  <c r="L20" i="3"/>
  <c r="K20" i="3"/>
  <c r="J20" i="3"/>
  <c r="N19" i="3"/>
  <c r="M19" i="3"/>
  <c r="L19" i="3"/>
  <c r="K19" i="3"/>
  <c r="J19" i="3"/>
  <c r="N18" i="3"/>
  <c r="M18" i="3"/>
  <c r="L18" i="3"/>
  <c r="K18" i="3"/>
  <c r="J18" i="3"/>
  <c r="N17" i="3"/>
  <c r="M17" i="3"/>
  <c r="L17" i="3"/>
  <c r="K17" i="3"/>
  <c r="J17" i="3"/>
  <c r="N16" i="3"/>
  <c r="M16" i="3"/>
  <c r="L16" i="3"/>
  <c r="K16" i="3"/>
  <c r="J16" i="3"/>
  <c r="N15" i="3"/>
  <c r="M15" i="3"/>
  <c r="L15" i="3"/>
  <c r="K15" i="3"/>
  <c r="J15" i="3"/>
  <c r="N14" i="3"/>
  <c r="M14" i="3"/>
  <c r="L14" i="3"/>
  <c r="K14" i="3"/>
  <c r="J14" i="3"/>
  <c r="N13" i="3"/>
  <c r="M13" i="3"/>
  <c r="L13" i="3"/>
  <c r="K13" i="3"/>
  <c r="J13" i="3"/>
  <c r="N12" i="3"/>
  <c r="M12" i="3"/>
  <c r="L12" i="3"/>
  <c r="K12" i="3"/>
  <c r="J12" i="3"/>
  <c r="N11" i="3"/>
  <c r="M11" i="3"/>
  <c r="L11" i="3"/>
  <c r="K11" i="3"/>
  <c r="J11" i="3"/>
</calcChain>
</file>

<file path=xl/sharedStrings.xml><?xml version="1.0" encoding="utf-8"?>
<sst xmlns="http://schemas.openxmlformats.org/spreadsheetml/2006/main" count="1056" uniqueCount="180">
  <si>
    <t>Suspension line details</t>
  </si>
  <si>
    <t>Rev1. 25/2/2022 : Switch 8000U to 8001 (and color change)</t>
  </si>
  <si>
    <t>LIN-10-200-41</t>
  </si>
  <si>
    <t>Name</t>
  </si>
  <si>
    <t>No.</t>
  </si>
  <si>
    <t>Sewn</t>
  </si>
  <si>
    <t>Adjusted</t>
  </si>
  <si>
    <t>Prod adj.</t>
  </si>
  <si>
    <t>Comment</t>
  </si>
  <si>
    <t>KR1</t>
  </si>
  <si>
    <t/>
  </si>
  <si>
    <t>mark at 4150</t>
  </si>
  <si>
    <t>LIN-8001-130 Orange</t>
  </si>
  <si>
    <t>Blue</t>
  </si>
  <si>
    <t>C12</t>
  </si>
  <si>
    <t>C11</t>
  </si>
  <si>
    <t>C14</t>
  </si>
  <si>
    <t>C13</t>
  </si>
  <si>
    <t>C10</t>
  </si>
  <si>
    <t>C6</t>
  </si>
  <si>
    <t>D14</t>
  </si>
  <si>
    <t>C7</t>
  </si>
  <si>
    <t>D12</t>
  </si>
  <si>
    <t>C9</t>
  </si>
  <si>
    <t>C5</t>
  </si>
  <si>
    <t>D13</t>
  </si>
  <si>
    <t>D11</t>
  </si>
  <si>
    <t>C8</t>
  </si>
  <si>
    <t>C3</t>
  </si>
  <si>
    <t>C2</t>
  </si>
  <si>
    <t>D10</t>
  </si>
  <si>
    <t>C4</t>
  </si>
  <si>
    <t>C1</t>
  </si>
  <si>
    <t>D9</t>
  </si>
  <si>
    <t>D7</t>
  </si>
  <si>
    <t>D6</t>
  </si>
  <si>
    <t>A16</t>
  </si>
  <si>
    <t>D8</t>
  </si>
  <si>
    <t>D5</t>
  </si>
  <si>
    <t>B16</t>
  </si>
  <si>
    <t>D3</t>
  </si>
  <si>
    <t>D2</t>
  </si>
  <si>
    <t>C16</t>
  </si>
  <si>
    <t>D4</t>
  </si>
  <si>
    <t>D1</t>
  </si>
  <si>
    <t>D16</t>
  </si>
  <si>
    <t>A15</t>
  </si>
  <si>
    <t>B15</t>
  </si>
  <si>
    <t>C15</t>
  </si>
  <si>
    <t>LIN-8001-130 R Orange</t>
  </si>
  <si>
    <t>B12</t>
  </si>
  <si>
    <t>B11</t>
  </si>
  <si>
    <t>B14</t>
  </si>
  <si>
    <t>B13</t>
  </si>
  <si>
    <t>B10</t>
  </si>
  <si>
    <t>B9</t>
  </si>
  <si>
    <t>LIN-8001-190 Orange</t>
  </si>
  <si>
    <t>K10</t>
  </si>
  <si>
    <t>A10</t>
  </si>
  <si>
    <t>AML7</t>
  </si>
  <si>
    <t>K9</t>
  </si>
  <si>
    <t>K8</t>
  </si>
  <si>
    <t>K7</t>
  </si>
  <si>
    <t>K6</t>
  </si>
  <si>
    <t>K4</t>
  </si>
  <si>
    <t>K11</t>
  </si>
  <si>
    <t>K12</t>
  </si>
  <si>
    <t>K3</t>
  </si>
  <si>
    <t>K5</t>
  </si>
  <si>
    <t>K13</t>
  </si>
  <si>
    <t>K2</t>
  </si>
  <si>
    <t>AML8</t>
  </si>
  <si>
    <t>KMU6</t>
  </si>
  <si>
    <t>K1</t>
  </si>
  <si>
    <t>KMU1, KMU2, KMU3, KMU4, KMU5</t>
  </si>
  <si>
    <t>CMU1, CMU2, DMU1, DMU2</t>
  </si>
  <si>
    <t>DML3, DML4</t>
  </si>
  <si>
    <t>CML6, DML6</t>
  </si>
  <si>
    <t>DML1, DML2</t>
  </si>
  <si>
    <t>LIN-8001-190 R Orange</t>
  </si>
  <si>
    <t>A14</t>
  </si>
  <si>
    <t>A12</t>
  </si>
  <si>
    <t>A11</t>
  </si>
  <si>
    <t>A13</t>
  </si>
  <si>
    <t>B6</t>
  </si>
  <si>
    <t>B7</t>
  </si>
  <si>
    <t>B5</t>
  </si>
  <si>
    <t>B8</t>
  </si>
  <si>
    <t>B3</t>
  </si>
  <si>
    <t>B2</t>
  </si>
  <si>
    <t>A7</t>
  </si>
  <si>
    <t>A6</t>
  </si>
  <si>
    <t>A9</t>
  </si>
  <si>
    <t>B4</t>
  </si>
  <si>
    <t>B1</t>
  </si>
  <si>
    <t>A8</t>
  </si>
  <si>
    <t>A5</t>
  </si>
  <si>
    <t>A3</t>
  </si>
  <si>
    <t>A2</t>
  </si>
  <si>
    <t>A4</t>
  </si>
  <si>
    <t>A1</t>
  </si>
  <si>
    <t>BMU1, BMU2</t>
  </si>
  <si>
    <t>BML6</t>
  </si>
  <si>
    <t>AML6</t>
  </si>
  <si>
    <t>LIN-8001-230 Orange</t>
  </si>
  <si>
    <t>CML5, DML5</t>
  </si>
  <si>
    <t>CML3, CML4</t>
  </si>
  <si>
    <t>KML2, KML3</t>
  </si>
  <si>
    <t>KML1</t>
  </si>
  <si>
    <t>CML1, CML2</t>
  </si>
  <si>
    <t>CR4</t>
  </si>
  <si>
    <t>LIN-8001-230 R</t>
  </si>
  <si>
    <t>AMU1, AMU2</t>
  </si>
  <si>
    <t>LIN-8001-280 Orange</t>
  </si>
  <si>
    <t>CR1</t>
  </si>
  <si>
    <t>DR1</t>
  </si>
  <si>
    <t>CR3</t>
  </si>
  <si>
    <t>DR3</t>
  </si>
  <si>
    <t>CR2</t>
  </si>
  <si>
    <t>DR2</t>
  </si>
  <si>
    <t>LIN-8001-280 R Orange</t>
  </si>
  <si>
    <t>BML5</t>
  </si>
  <si>
    <t>BML3, BML4</t>
  </si>
  <si>
    <t>AML3, AML4</t>
  </si>
  <si>
    <t>BML1, BML2</t>
  </si>
  <si>
    <t>AML1, AML2</t>
  </si>
  <si>
    <t>LIN-8001-360 R Orange</t>
  </si>
  <si>
    <t>AML5</t>
  </si>
  <si>
    <t>BR3</t>
  </si>
  <si>
    <t>BR2</t>
  </si>
  <si>
    <t>LIN-8001-470 R Orange</t>
  </si>
  <si>
    <t>AR1</t>
  </si>
  <si>
    <t>BR1</t>
  </si>
  <si>
    <t>AR3</t>
  </si>
  <si>
    <t>AR2</t>
  </si>
  <si>
    <t>TIP STEERING</t>
  </si>
  <si>
    <t>LIN-10-200-041</t>
  </si>
  <si>
    <t>KTRL</t>
  </si>
  <si>
    <t>mark at 2040</t>
  </si>
  <si>
    <t>KTRL_bis</t>
  </si>
  <si>
    <t>mark at 1630 / 1590 bottom knot / 1450 top knot</t>
  </si>
  <si>
    <t>LIN-DSL140 BLUE</t>
  </si>
  <si>
    <t>KTRU</t>
  </si>
  <si>
    <t>LIN-DSL70 BLUE</t>
  </si>
  <si>
    <t>KT1</t>
  </si>
  <si>
    <t>KT2</t>
  </si>
  <si>
    <t>rev1 4/6/2021 - update TST length</t>
  </si>
  <si>
    <t>Rev2. 25/2/2022 : Switch 8000U to 8001 (and color change)</t>
  </si>
  <si>
    <t>mark at 4000</t>
  </si>
  <si>
    <t>BML8</t>
  </si>
  <si>
    <t>mark at 3830</t>
  </si>
  <si>
    <t>C7, D14</t>
  </si>
  <si>
    <t>C5, D13</t>
  </si>
  <si>
    <t>A12, A14</t>
  </si>
  <si>
    <t>A6, A9</t>
  </si>
  <si>
    <t>TriOx2_35 - 6/7/2022</t>
  </si>
  <si>
    <t>TriOx2_41 - 6/7/2022</t>
  </si>
  <si>
    <t>TriOx2_38 - 6/7/2022</t>
  </si>
  <si>
    <t>Corrected check lengths</t>
  </si>
  <si>
    <t>A</t>
  </si>
  <si>
    <t>B</t>
  </si>
  <si>
    <t>C</t>
  </si>
  <si>
    <t>D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</si>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</sst>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</cellStyleXfs>
  <cellXfs count="10">
    <xf numFmtId="0" fontId="0" fillId="0" borderId="0" xfId="0"/>
    <xf numFmtId="0" fontId="1" fillId="0" borderId="0" xfId="1">
      <alignment horizontal="left"/>
    </xf>
    <xf numFmtId="0" fontId="2" fillId="0" borderId="0" xfId="2">
      <alignment horizontal="left"/>
    </xf>
    <xf numFmtId="0" fontId="2" fillId="0" borderId="0" xfId="3">
      <alignment horizontal="left"/>
    </xf>
    <xf numFmtId="0" fontId="3" fillId="0" borderId="0" xfId="3" applyFont="1">
      <alignment horizontal="left"/>
    </xf>
    <xf numFmtId="0" fontId="0" fillId="2" borderId="0" xfId="0" applyFill="1"/>
    <xf numFmtId="0" fontId="4" fillId="0" borderId="0" xfId="3" applyFont="1">
      <alignment horizontal="left"/>
    </xf>
    <xf numFmtId="0" fontId="5" fillId="0" borderId="0" xfId="0" applyFont="1"/>
    <xf numFmtId="0" fontId="2" fillId="3" borderId="0" xfId="3" applyFill="1">
      <alignment horizontal="left"/>
    </xf>
    <xf numFmtId="14" fontId="0" fillId="0" borderId="0" xfId="0" applyNumberFormat="1"/>
  </cellXfs>
  <cellStyles count="4">
    <cellStyle name="Header" xfId="3" xr:uid="{05D0AC25-EFB2-48B8-A253-8622BFD0D9F7}"/>
    <cellStyle name="Normal" xfId="0" builtinId="0"/>
    <cellStyle name="Proto" xfId="2" xr:uid="{58C9AA9C-EE3F-42E2-930F-891292AF30A7}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26D6-E26C-42F0-A518-31669077F367}">
  <dimension ref="A1:N165"/>
  <sheetViews>
    <sheetView workbookViewId="0">
      <selection activeCell="I8" sqref="I8"/>
    </sheetView>
  </sheetViews>
  <sheetFormatPr defaultRowHeight="15"/>
  <cols>
    <col min="1" max="1" width="34.28515625" customWidth="1"/>
    <col min="2" max="2" width="15" customWidth="1"/>
    <col min="9" max="9" width="10.7109375" bestFit="1" customWidth="1"/>
  </cols>
  <sheetData>
    <row r="1" spans="1:14" ht="20.25">
      <c r="A1" s="1" t="s">
        <v>0</v>
      </c>
      <c r="B1" s="1"/>
      <c r="H1" t="s">
        <v>1</v>
      </c>
    </row>
    <row r="2" spans="1:14">
      <c r="A2" s="2" t="s">
        <v>155</v>
      </c>
      <c r="B2" s="2"/>
    </row>
    <row r="3" spans="1:14">
      <c r="A3" s="2"/>
      <c r="B3" s="2"/>
      <c r="C3" s="2"/>
    </row>
    <row r="4" spans="1:14">
      <c r="A4" s="3"/>
      <c r="B4" s="3"/>
    </row>
    <row r="5" spans="1:14">
      <c r="A5" s="3"/>
      <c r="B5" s="3"/>
    </row>
    <row r="6" spans="1:14">
      <c r="A6" s="3"/>
      <c r="B6" s="3"/>
    </row>
    <row r="7" spans="1:14">
      <c r="I7" s="9">
        <v>44749</v>
      </c>
    </row>
    <row r="8" spans="1:14">
      <c r="A8" s="3" t="s">
        <v>2</v>
      </c>
      <c r="B8" s="3"/>
    </row>
    <row r="9" spans="1:14">
      <c r="A9" s="3" t="s">
        <v>3</v>
      </c>
      <c r="B9" s="3"/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I9" s="8" t="s">
        <v>158</v>
      </c>
    </row>
    <row r="10" spans="1:14">
      <c r="A10" t="s">
        <v>9</v>
      </c>
      <c r="C10">
        <v>2</v>
      </c>
      <c r="D10">
        <v>4080</v>
      </c>
      <c r="G10" t="s">
        <v>10</v>
      </c>
      <c r="I10" s="8" t="s">
        <v>10</v>
      </c>
      <c r="J10" s="8" t="s">
        <v>159</v>
      </c>
      <c r="K10" s="8" t="s">
        <v>160</v>
      </c>
      <c r="L10" s="8" t="s">
        <v>161</v>
      </c>
      <c r="M10" s="8" t="s">
        <v>162</v>
      </c>
      <c r="N10" s="8" t="s">
        <v>163</v>
      </c>
    </row>
    <row r="11" spans="1:14">
      <c r="A11" s="4" t="s">
        <v>150</v>
      </c>
      <c r="B11" s="4"/>
      <c r="I11" t="s">
        <v>164</v>
      </c>
      <c r="J11">
        <f>4132+2498+722+(-30+0+0)</f>
        <v>7322</v>
      </c>
      <c r="K11">
        <f>4141+2498+609+(-29+0+0)</f>
        <v>7219</v>
      </c>
      <c r="L11">
        <f>4159+2498+687+(-11+0+0)</f>
        <v>7333</v>
      </c>
      <c r="M11">
        <f>4168+2498+871+(-9+0+0)</f>
        <v>7528</v>
      </c>
      <c r="N11">
        <f>3834+2316+1393+1306+(-21+0+0+0)</f>
        <v>8828</v>
      </c>
    </row>
    <row r="12" spans="1:14">
      <c r="A12" s="4"/>
      <c r="B12" s="4"/>
      <c r="I12" t="s">
        <v>165</v>
      </c>
      <c r="J12">
        <f>4132+2498+685+(-30+0+0)</f>
        <v>7285</v>
      </c>
      <c r="K12">
        <f>4141+2498+573+(-29+0+0)</f>
        <v>7183</v>
      </c>
      <c r="L12">
        <f>4159+2498+651+(-11+0+0)</f>
        <v>7297</v>
      </c>
      <c r="M12">
        <f>4168+2498+836+(-9+0+0)</f>
        <v>7493</v>
      </c>
      <c r="N12">
        <f>3834+2316+1393+1034+(-21+0+0+0)</f>
        <v>8556</v>
      </c>
    </row>
    <row r="13" spans="1:14">
      <c r="A13" s="3" t="s">
        <v>12</v>
      </c>
      <c r="B13" s="3" t="s">
        <v>13</v>
      </c>
      <c r="I13" t="s">
        <v>166</v>
      </c>
      <c r="J13">
        <f>4132+2498+671+(-30+0+0)</f>
        <v>7271</v>
      </c>
      <c r="K13">
        <f>4141+2498+562+(-29+0+0)</f>
        <v>7172</v>
      </c>
      <c r="L13">
        <f>4159+2498+640+(-11+0+0)</f>
        <v>7286</v>
      </c>
      <c r="M13">
        <f>4168+2498+822+(-9+0+0)</f>
        <v>7479</v>
      </c>
      <c r="N13">
        <f>3834+2316+1393+867+(-21+0+0+0)</f>
        <v>8389</v>
      </c>
    </row>
    <row r="14" spans="1:14">
      <c r="A14" s="3" t="s">
        <v>3</v>
      </c>
      <c r="B14" s="3"/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I14" t="s">
        <v>167</v>
      </c>
      <c r="J14">
        <f>4132+2498+696+(-30+0+0)</f>
        <v>7296</v>
      </c>
      <c r="K14">
        <f>4141+2498+589+(-29+0+0)</f>
        <v>7199</v>
      </c>
      <c r="L14">
        <f>4159+2498+665+(-11+0+0)</f>
        <v>7311</v>
      </c>
      <c r="M14">
        <f>4168+2498+842+(-9+0+0)</f>
        <v>7499</v>
      </c>
      <c r="N14">
        <f>3834+2316+1393+719+(-21+0+0+0)</f>
        <v>8241</v>
      </c>
    </row>
    <row r="15" spans="1:14">
      <c r="A15" t="s">
        <v>14</v>
      </c>
      <c r="C15">
        <v>2</v>
      </c>
      <c r="D15">
        <v>454</v>
      </c>
      <c r="G15" t="s">
        <v>10</v>
      </c>
      <c r="I15" t="s">
        <v>168</v>
      </c>
      <c r="J15">
        <f>4804+1912+607+(-30+0+0)</f>
        <v>7293</v>
      </c>
      <c r="K15">
        <f>4813+1912+508+(-29+0+0)</f>
        <v>7204</v>
      </c>
      <c r="L15">
        <f>4832+1912+581+(-11+0+0)</f>
        <v>7314</v>
      </c>
      <c r="M15">
        <f>4841+1912+750+(-9+0+0)</f>
        <v>7494</v>
      </c>
      <c r="N15">
        <f>3834+2085+1393+876+(-21+0+0+0)</f>
        <v>8167</v>
      </c>
    </row>
    <row r="16" spans="1:14">
      <c r="A16" t="s">
        <v>15</v>
      </c>
      <c r="C16">
        <v>2</v>
      </c>
      <c r="D16">
        <v>460</v>
      </c>
      <c r="G16" t="s">
        <v>10</v>
      </c>
      <c r="I16" t="s">
        <v>169</v>
      </c>
      <c r="J16">
        <f>4804+1912+575+(-30+0+0)</f>
        <v>7261</v>
      </c>
      <c r="K16">
        <f>4813+1912+479+(-29+0+0)</f>
        <v>7175</v>
      </c>
      <c r="L16">
        <f>4832+1912+553+(-11+0+0)</f>
        <v>7286</v>
      </c>
      <c r="M16">
        <f>4841+1912+719+(-9+0+0)</f>
        <v>7463</v>
      </c>
      <c r="N16">
        <f>3834+2085+1393+707+(-21+0+0+0)</f>
        <v>7998</v>
      </c>
    </row>
    <row r="17" spans="1:14">
      <c r="A17" t="s">
        <v>16</v>
      </c>
      <c r="C17">
        <v>2</v>
      </c>
      <c r="D17">
        <v>465</v>
      </c>
      <c r="G17" t="s">
        <v>10</v>
      </c>
      <c r="I17" t="s">
        <v>170</v>
      </c>
      <c r="J17">
        <f>4804+1912+572+(-30+0+0)</f>
        <v>7258</v>
      </c>
      <c r="K17">
        <f>4813+1912+485+(-29+0+0)</f>
        <v>7181</v>
      </c>
      <c r="L17">
        <f>4832+1912+556+(-11+0+0)</f>
        <v>7289</v>
      </c>
      <c r="M17">
        <f>4841+1912+713+(-9+0+0)</f>
        <v>7457</v>
      </c>
      <c r="N17">
        <f>3834+2085+1393+639+(-21+0+0+0)</f>
        <v>7930</v>
      </c>
    </row>
    <row r="18" spans="1:14">
      <c r="A18" t="s">
        <v>17</v>
      </c>
      <c r="C18">
        <v>2</v>
      </c>
      <c r="D18">
        <v>480</v>
      </c>
      <c r="G18" t="s">
        <v>10</v>
      </c>
      <c r="I18" t="s">
        <v>171</v>
      </c>
      <c r="J18">
        <f>4804+1912+606+(-30+0+0)</f>
        <v>7292</v>
      </c>
      <c r="K18">
        <f>4813+1912+523+(-29+0+0)</f>
        <v>7219</v>
      </c>
      <c r="L18">
        <f>4832+1912+591+(-11+0+0)</f>
        <v>7324</v>
      </c>
      <c r="M18">
        <f>4841+1912+740+(-9+0+0)</f>
        <v>7484</v>
      </c>
      <c r="N18">
        <f>3834+2085+1393+623+(-21+0+0+0)</f>
        <v>7914</v>
      </c>
    </row>
    <row r="19" spans="1:14">
      <c r="A19" t="s">
        <v>18</v>
      </c>
      <c r="C19">
        <v>2</v>
      </c>
      <c r="D19">
        <v>520</v>
      </c>
      <c r="G19" t="s">
        <v>10</v>
      </c>
      <c r="I19" t="s">
        <v>172</v>
      </c>
      <c r="J19">
        <f>4333+865+1537+575+(-35+0+0+0)</f>
        <v>7275</v>
      </c>
      <c r="K19">
        <f>4342+865+1537+503+(-33+0+0+0)</f>
        <v>7214</v>
      </c>
      <c r="L19">
        <f>4360+865+1537+568+(-17+0+0+0)</f>
        <v>7313</v>
      </c>
      <c r="M19">
        <f>4379+865+1537+706+(-17+0+0+0)</f>
        <v>7470</v>
      </c>
      <c r="N19">
        <f>3834+2085+1393+581+(-21+0+0+0)</f>
        <v>7872</v>
      </c>
    </row>
    <row r="20" spans="1:14">
      <c r="A20" t="s">
        <v>19</v>
      </c>
      <c r="C20">
        <v>2</v>
      </c>
      <c r="D20">
        <v>553</v>
      </c>
      <c r="G20" t="s">
        <v>10</v>
      </c>
      <c r="I20" t="s">
        <v>173</v>
      </c>
      <c r="J20">
        <f>4333+865+1537+518+(-35+0+0+0)</f>
        <v>7218</v>
      </c>
      <c r="K20">
        <f>4342+865+1537+454+(-33+0+0+0)</f>
        <v>7165</v>
      </c>
      <c r="L20">
        <f>4360+865+1537+520+(-17+0+0+0)</f>
        <v>7265</v>
      </c>
      <c r="M20">
        <f>4379+865+1537+653+(-17+0+0+0)</f>
        <v>7417</v>
      </c>
      <c r="N20">
        <f>3834+2085+1393+508+(-21+0+0+0)</f>
        <v>7799</v>
      </c>
    </row>
    <row r="21" spans="1:14">
      <c r="A21" t="s">
        <v>151</v>
      </c>
      <c r="C21">
        <v>4</v>
      </c>
      <c r="D21">
        <v>556</v>
      </c>
      <c r="G21" t="s">
        <v>10</v>
      </c>
      <c r="I21" t="s">
        <v>174</v>
      </c>
      <c r="J21">
        <f>4333+865+1537+443+(-35+0+0+0)</f>
        <v>7143</v>
      </c>
      <c r="K21">
        <f>4342+865+1537+396+(-33+0+0+0)</f>
        <v>7107</v>
      </c>
      <c r="L21">
        <f>4360+865+1537+460+(-17+0+0+0)</f>
        <v>7205</v>
      </c>
      <c r="M21">
        <f>4379+865+1537+580+(-17+0+0+0)</f>
        <v>7344</v>
      </c>
      <c r="N21">
        <f>3834+2085+1153+739+(-21+0+0+0)</f>
        <v>7790</v>
      </c>
    </row>
    <row r="22" spans="1:14">
      <c r="A22" t="s">
        <v>22</v>
      </c>
      <c r="C22">
        <v>2</v>
      </c>
      <c r="D22">
        <v>566</v>
      </c>
      <c r="G22" t="s">
        <v>10</v>
      </c>
      <c r="I22" t="s">
        <v>175</v>
      </c>
      <c r="J22">
        <f>4333+865+1537+437+(-35+0+0+0)</f>
        <v>7137</v>
      </c>
      <c r="K22">
        <f>4342+865+1537+394+(-33+0+0+0)</f>
        <v>7105</v>
      </c>
      <c r="L22">
        <f>4360+865+1537+454+(-17+0+0+0)</f>
        <v>7199</v>
      </c>
      <c r="M22">
        <f>4379+865+1537+566+(-17+0+0+0)</f>
        <v>7330</v>
      </c>
      <c r="N22">
        <f>3834+2085+1153+770+(-21+0+0+0)</f>
        <v>7821</v>
      </c>
    </row>
    <row r="23" spans="1:14">
      <c r="A23" t="s">
        <v>23</v>
      </c>
      <c r="C23">
        <v>2</v>
      </c>
      <c r="D23">
        <v>568</v>
      </c>
      <c r="G23" t="s">
        <v>10</v>
      </c>
      <c r="I23" t="s">
        <v>176</v>
      </c>
      <c r="J23">
        <f>4333+2306+449+(-35+14+0)</f>
        <v>7067</v>
      </c>
      <c r="K23">
        <f>4342+2306+423+(-33+14+0)</f>
        <v>7052</v>
      </c>
      <c r="L23">
        <f>4360+2306+480+(-17+8+0)</f>
        <v>7137</v>
      </c>
      <c r="M23">
        <f>4379+2306+581+(-17+8+0)</f>
        <v>7257</v>
      </c>
      <c r="N23">
        <f>3834+2085+1153+928+(-21+0+0+0)</f>
        <v>7979</v>
      </c>
    </row>
    <row r="24" spans="1:14">
      <c r="A24" t="s">
        <v>26</v>
      </c>
      <c r="C24">
        <v>2</v>
      </c>
      <c r="D24">
        <v>580</v>
      </c>
      <c r="G24" t="s">
        <v>10</v>
      </c>
      <c r="I24" t="s">
        <v>177</v>
      </c>
      <c r="J24">
        <f>4333+2306+437+(-35+14+0)</f>
        <v>7055</v>
      </c>
      <c r="K24">
        <f>4342+2306+413+(-33+14+0)</f>
        <v>7042</v>
      </c>
      <c r="L24">
        <f>4360+2306+465+(-17+8+0)</f>
        <v>7122</v>
      </c>
      <c r="M24">
        <f>4379+2306+556+(-17+8+0)</f>
        <v>7232</v>
      </c>
    </row>
    <row r="25" spans="1:14">
      <c r="A25" t="s">
        <v>152</v>
      </c>
      <c r="C25">
        <v>4</v>
      </c>
      <c r="D25">
        <v>581</v>
      </c>
      <c r="G25" t="s">
        <v>10</v>
      </c>
      <c r="I25" t="s">
        <v>178</v>
      </c>
      <c r="J25">
        <f>4833+577+1384+(-9+0+0)</f>
        <v>6785</v>
      </c>
      <c r="K25">
        <f>4833+577+1394+(-9+0+0)</f>
        <v>6795</v>
      </c>
      <c r="L25">
        <f>4833+577+1533+(-9+0+0)</f>
        <v>6934</v>
      </c>
    </row>
    <row r="26" spans="1:14">
      <c r="A26" t="s">
        <v>27</v>
      </c>
      <c r="C26">
        <v>2</v>
      </c>
      <c r="D26">
        <v>591</v>
      </c>
      <c r="G26" t="s">
        <v>10</v>
      </c>
      <c r="I26" t="s">
        <v>179</v>
      </c>
      <c r="J26">
        <f>4833+1143+736+(-9+0+0)</f>
        <v>6703</v>
      </c>
      <c r="K26">
        <f>4833+1143+782+(-9+0+0)</f>
        <v>6749</v>
      </c>
      <c r="L26">
        <f>4833+1143+839+(-9+0+0)</f>
        <v>6806</v>
      </c>
      <c r="M26">
        <f>4833+1143+917+(-9+0+0)</f>
        <v>6884</v>
      </c>
    </row>
    <row r="27" spans="1:14">
      <c r="A27" t="s">
        <v>28</v>
      </c>
      <c r="C27">
        <v>2</v>
      </c>
      <c r="D27">
        <v>640</v>
      </c>
      <c r="G27" t="s">
        <v>10</v>
      </c>
    </row>
    <row r="28" spans="1:14">
      <c r="A28" t="s">
        <v>29</v>
      </c>
      <c r="C28">
        <v>2</v>
      </c>
      <c r="D28">
        <v>651</v>
      </c>
      <c r="G28" t="s">
        <v>10</v>
      </c>
    </row>
    <row r="29" spans="1:14">
      <c r="A29" t="s">
        <v>30</v>
      </c>
      <c r="C29">
        <v>2</v>
      </c>
      <c r="D29">
        <v>653</v>
      </c>
      <c r="G29" t="s">
        <v>10</v>
      </c>
    </row>
    <row r="30" spans="1:14">
      <c r="A30" t="s">
        <v>31</v>
      </c>
      <c r="C30">
        <v>2</v>
      </c>
      <c r="D30">
        <v>665</v>
      </c>
      <c r="G30" t="s">
        <v>10</v>
      </c>
    </row>
    <row r="31" spans="1:14">
      <c r="A31" t="s">
        <v>32</v>
      </c>
      <c r="C31">
        <v>2</v>
      </c>
      <c r="D31">
        <v>687</v>
      </c>
      <c r="G31" t="s">
        <v>10</v>
      </c>
    </row>
    <row r="32" spans="1:14">
      <c r="A32" t="s">
        <v>33</v>
      </c>
      <c r="C32">
        <v>2</v>
      </c>
      <c r="D32">
        <v>706</v>
      </c>
      <c r="G32" t="s">
        <v>10</v>
      </c>
    </row>
    <row r="33" spans="1:7">
      <c r="A33" t="s">
        <v>34</v>
      </c>
      <c r="C33">
        <v>2</v>
      </c>
      <c r="D33">
        <v>713</v>
      </c>
      <c r="G33" t="s">
        <v>10</v>
      </c>
    </row>
    <row r="34" spans="1:7">
      <c r="A34" t="s">
        <v>35</v>
      </c>
      <c r="C34">
        <v>2</v>
      </c>
      <c r="D34">
        <v>719</v>
      </c>
      <c r="G34" t="s">
        <v>10</v>
      </c>
    </row>
    <row r="35" spans="1:7">
      <c r="B35" t="s">
        <v>36</v>
      </c>
      <c r="C35">
        <v>2</v>
      </c>
      <c r="D35">
        <v>736</v>
      </c>
      <c r="G35" t="s">
        <v>10</v>
      </c>
    </row>
    <row r="36" spans="1:7">
      <c r="A36" t="s">
        <v>37</v>
      </c>
      <c r="C36">
        <v>2</v>
      </c>
      <c r="D36">
        <v>740</v>
      </c>
      <c r="G36" t="s">
        <v>10</v>
      </c>
    </row>
    <row r="37" spans="1:7">
      <c r="A37" t="s">
        <v>38</v>
      </c>
      <c r="C37">
        <v>2</v>
      </c>
      <c r="D37">
        <v>750</v>
      </c>
      <c r="G37" t="s">
        <v>10</v>
      </c>
    </row>
    <row r="38" spans="1:7">
      <c r="A38" t="s">
        <v>39</v>
      </c>
      <c r="C38">
        <v>2</v>
      </c>
      <c r="D38">
        <v>782</v>
      </c>
      <c r="G38" t="s">
        <v>10</v>
      </c>
    </row>
    <row r="39" spans="1:7">
      <c r="A39" t="s">
        <v>40</v>
      </c>
      <c r="C39">
        <v>2</v>
      </c>
      <c r="D39">
        <v>822</v>
      </c>
      <c r="G39" t="s">
        <v>10</v>
      </c>
    </row>
    <row r="40" spans="1:7">
      <c r="A40" t="s">
        <v>41</v>
      </c>
      <c r="C40">
        <v>2</v>
      </c>
      <c r="D40">
        <v>836</v>
      </c>
      <c r="G40" t="s">
        <v>10</v>
      </c>
    </row>
    <row r="41" spans="1:7">
      <c r="A41" t="s">
        <v>42</v>
      </c>
      <c r="C41">
        <v>2</v>
      </c>
      <c r="D41">
        <v>839</v>
      </c>
      <c r="G41" t="s">
        <v>10</v>
      </c>
    </row>
    <row r="42" spans="1:7">
      <c r="A42" t="s">
        <v>43</v>
      </c>
      <c r="C42">
        <v>2</v>
      </c>
      <c r="D42">
        <v>842</v>
      </c>
      <c r="G42" t="s">
        <v>10</v>
      </c>
    </row>
    <row r="43" spans="1:7">
      <c r="A43" t="s">
        <v>44</v>
      </c>
      <c r="C43">
        <v>2</v>
      </c>
      <c r="D43">
        <v>871</v>
      </c>
      <c r="G43" t="s">
        <v>10</v>
      </c>
    </row>
    <row r="44" spans="1:7">
      <c r="A44" t="s">
        <v>45</v>
      </c>
      <c r="C44">
        <v>2</v>
      </c>
      <c r="D44">
        <v>917</v>
      </c>
      <c r="G44" t="s">
        <v>10</v>
      </c>
    </row>
    <row r="45" spans="1:7">
      <c r="B45" t="s">
        <v>46</v>
      </c>
      <c r="C45">
        <v>2</v>
      </c>
      <c r="D45">
        <v>1384</v>
      </c>
      <c r="G45" t="s">
        <v>10</v>
      </c>
    </row>
    <row r="46" spans="1:7">
      <c r="A46" t="s">
        <v>47</v>
      </c>
      <c r="C46">
        <v>2</v>
      </c>
      <c r="D46">
        <v>1394</v>
      </c>
      <c r="G46" t="s">
        <v>10</v>
      </c>
    </row>
    <row r="47" spans="1:7">
      <c r="A47" t="s">
        <v>48</v>
      </c>
      <c r="C47">
        <v>2</v>
      </c>
      <c r="D47">
        <v>1533</v>
      </c>
      <c r="G47" t="s">
        <v>10</v>
      </c>
    </row>
    <row r="49" spans="1:7">
      <c r="A49" s="3" t="s">
        <v>49</v>
      </c>
      <c r="B49" s="3"/>
    </row>
    <row r="50" spans="1:7">
      <c r="A50" s="3" t="s">
        <v>3</v>
      </c>
      <c r="B50" s="3"/>
      <c r="C50" s="3" t="s">
        <v>4</v>
      </c>
      <c r="D50" s="3" t="s">
        <v>5</v>
      </c>
      <c r="E50" s="3" t="s">
        <v>6</v>
      </c>
      <c r="F50" s="3" t="s">
        <v>7</v>
      </c>
      <c r="G50" s="3" t="s">
        <v>8</v>
      </c>
    </row>
    <row r="51" spans="1:7">
      <c r="A51" s="5" t="s">
        <v>50</v>
      </c>
      <c r="B51" s="5"/>
      <c r="C51" s="5">
        <v>2</v>
      </c>
      <c r="D51" s="5">
        <v>394</v>
      </c>
      <c r="G51" t="s">
        <v>10</v>
      </c>
    </row>
    <row r="52" spans="1:7">
      <c r="A52" s="5" t="s">
        <v>51</v>
      </c>
      <c r="B52" s="5"/>
      <c r="C52" s="5">
        <v>2</v>
      </c>
      <c r="D52" s="5">
        <v>396</v>
      </c>
      <c r="G52" t="s">
        <v>10</v>
      </c>
    </row>
    <row r="53" spans="1:7">
      <c r="A53" s="5" t="s">
        <v>52</v>
      </c>
      <c r="B53" s="5"/>
      <c r="C53" s="5">
        <v>2</v>
      </c>
      <c r="D53" s="5">
        <v>413</v>
      </c>
      <c r="G53" t="s">
        <v>10</v>
      </c>
    </row>
    <row r="54" spans="1:7">
      <c r="A54" s="5" t="s">
        <v>53</v>
      </c>
      <c r="B54" s="5"/>
      <c r="C54" s="5">
        <v>2</v>
      </c>
      <c r="D54" s="5">
        <v>423</v>
      </c>
      <c r="G54" t="s">
        <v>10</v>
      </c>
    </row>
    <row r="55" spans="1:7">
      <c r="A55" s="5" t="s">
        <v>54</v>
      </c>
      <c r="B55" s="5"/>
      <c r="C55" s="5">
        <v>2</v>
      </c>
      <c r="D55" s="5">
        <v>454</v>
      </c>
      <c r="G55" t="s">
        <v>10</v>
      </c>
    </row>
    <row r="56" spans="1:7">
      <c r="A56" s="5" t="s">
        <v>55</v>
      </c>
      <c r="B56" s="5"/>
      <c r="C56" s="5">
        <v>2</v>
      </c>
      <c r="D56" s="5">
        <v>503</v>
      </c>
      <c r="G56" t="s">
        <v>10</v>
      </c>
    </row>
    <row r="58" spans="1:7">
      <c r="A58" s="3" t="s">
        <v>56</v>
      </c>
      <c r="B58" s="3" t="s">
        <v>13</v>
      </c>
    </row>
    <row r="59" spans="1:7">
      <c r="A59" s="3" t="s">
        <v>3</v>
      </c>
      <c r="B59" s="3"/>
      <c r="C59" s="3" t="s">
        <v>4</v>
      </c>
      <c r="D59" s="3" t="s">
        <v>5</v>
      </c>
      <c r="E59" s="3" t="s">
        <v>6</v>
      </c>
      <c r="F59" s="3" t="s">
        <v>7</v>
      </c>
      <c r="G59" s="3" t="s">
        <v>8</v>
      </c>
    </row>
    <row r="60" spans="1:7">
      <c r="A60" t="s">
        <v>57</v>
      </c>
      <c r="C60">
        <v>2</v>
      </c>
      <c r="D60">
        <v>508</v>
      </c>
      <c r="G60" t="s">
        <v>10</v>
      </c>
    </row>
    <row r="61" spans="1:7">
      <c r="B61" t="s">
        <v>58</v>
      </c>
      <c r="C61">
        <v>2</v>
      </c>
      <c r="D61">
        <v>518</v>
      </c>
      <c r="G61" t="s">
        <v>10</v>
      </c>
    </row>
    <row r="62" spans="1:7">
      <c r="B62" t="s">
        <v>59</v>
      </c>
      <c r="C62">
        <v>2</v>
      </c>
      <c r="D62">
        <v>577</v>
      </c>
      <c r="G62" t="s">
        <v>10</v>
      </c>
    </row>
    <row r="63" spans="1:7">
      <c r="A63" t="s">
        <v>60</v>
      </c>
      <c r="C63">
        <v>2</v>
      </c>
      <c r="D63">
        <v>581</v>
      </c>
      <c r="G63" t="s">
        <v>10</v>
      </c>
    </row>
    <row r="64" spans="1:7">
      <c r="A64" t="s">
        <v>61</v>
      </c>
      <c r="C64">
        <v>2</v>
      </c>
      <c r="D64">
        <v>623</v>
      </c>
      <c r="G64" t="s">
        <v>10</v>
      </c>
    </row>
    <row r="65" spans="1:7">
      <c r="A65" t="s">
        <v>62</v>
      </c>
      <c r="C65">
        <v>2</v>
      </c>
      <c r="D65">
        <v>639</v>
      </c>
      <c r="G65" t="s">
        <v>10</v>
      </c>
    </row>
    <row r="66" spans="1:7">
      <c r="A66" t="s">
        <v>63</v>
      </c>
      <c r="C66">
        <v>2</v>
      </c>
      <c r="D66">
        <v>707</v>
      </c>
      <c r="G66" t="s">
        <v>10</v>
      </c>
    </row>
    <row r="67" spans="1:7">
      <c r="A67" t="s">
        <v>64</v>
      </c>
      <c r="C67">
        <v>2</v>
      </c>
      <c r="D67">
        <v>719</v>
      </c>
      <c r="G67" t="s">
        <v>10</v>
      </c>
    </row>
    <row r="68" spans="1:7">
      <c r="A68" t="s">
        <v>65</v>
      </c>
      <c r="C68">
        <v>2</v>
      </c>
      <c r="D68">
        <v>739</v>
      </c>
      <c r="G68" t="s">
        <v>10</v>
      </c>
    </row>
    <row r="69" spans="1:7">
      <c r="A69" t="s">
        <v>66</v>
      </c>
      <c r="C69">
        <v>2</v>
      </c>
      <c r="D69">
        <v>770</v>
      </c>
      <c r="G69" t="s">
        <v>10</v>
      </c>
    </row>
    <row r="70" spans="1:7">
      <c r="A70" t="s">
        <v>67</v>
      </c>
      <c r="C70">
        <v>2</v>
      </c>
      <c r="D70">
        <v>867</v>
      </c>
      <c r="G70" t="s">
        <v>10</v>
      </c>
    </row>
    <row r="71" spans="1:7">
      <c r="A71" t="s">
        <v>68</v>
      </c>
      <c r="C71">
        <v>2</v>
      </c>
      <c r="D71">
        <v>876</v>
      </c>
      <c r="G71" t="s">
        <v>10</v>
      </c>
    </row>
    <row r="72" spans="1:7">
      <c r="A72" t="s">
        <v>69</v>
      </c>
      <c r="C72">
        <v>2</v>
      </c>
      <c r="D72">
        <v>928</v>
      </c>
      <c r="G72" t="s">
        <v>10</v>
      </c>
    </row>
    <row r="73" spans="1:7">
      <c r="A73" t="s">
        <v>70</v>
      </c>
      <c r="C73">
        <v>2</v>
      </c>
      <c r="D73">
        <v>1034</v>
      </c>
      <c r="G73" t="s">
        <v>10</v>
      </c>
    </row>
    <row r="74" spans="1:7">
      <c r="A74" t="s">
        <v>149</v>
      </c>
      <c r="B74" t="s">
        <v>71</v>
      </c>
      <c r="C74">
        <v>4</v>
      </c>
      <c r="D74">
        <v>1143</v>
      </c>
      <c r="G74" t="s">
        <v>10</v>
      </c>
    </row>
    <row r="75" spans="1:7">
      <c r="A75" t="s">
        <v>72</v>
      </c>
      <c r="C75">
        <v>2</v>
      </c>
      <c r="D75">
        <v>1153</v>
      </c>
      <c r="G75" t="s">
        <v>10</v>
      </c>
    </row>
    <row r="76" spans="1:7">
      <c r="A76" t="s">
        <v>73</v>
      </c>
      <c r="C76">
        <v>2</v>
      </c>
      <c r="D76">
        <v>1306</v>
      </c>
      <c r="G76" t="s">
        <v>10</v>
      </c>
    </row>
    <row r="77" spans="1:7">
      <c r="A77" t="s">
        <v>74</v>
      </c>
      <c r="C77">
        <v>10</v>
      </c>
      <c r="D77">
        <v>1393</v>
      </c>
      <c r="G77" t="s">
        <v>10</v>
      </c>
    </row>
    <row r="78" spans="1:7">
      <c r="A78" t="s">
        <v>75</v>
      </c>
      <c r="C78">
        <v>8</v>
      </c>
      <c r="D78">
        <v>1537</v>
      </c>
      <c r="G78" t="s">
        <v>10</v>
      </c>
    </row>
    <row r="79" spans="1:7">
      <c r="A79" t="s">
        <v>76</v>
      </c>
      <c r="C79">
        <v>4</v>
      </c>
      <c r="D79">
        <v>1912</v>
      </c>
      <c r="G79" t="s">
        <v>10</v>
      </c>
    </row>
    <row r="80" spans="1:7">
      <c r="A80" t="s">
        <v>77</v>
      </c>
      <c r="C80">
        <v>4</v>
      </c>
      <c r="D80">
        <v>2306</v>
      </c>
      <c r="G80" t="s">
        <v>10</v>
      </c>
    </row>
    <row r="81" spans="1:7">
      <c r="A81" t="s">
        <v>78</v>
      </c>
      <c r="C81">
        <v>4</v>
      </c>
      <c r="D81">
        <v>2498</v>
      </c>
      <c r="G81" t="s">
        <v>10</v>
      </c>
    </row>
    <row r="83" spans="1:7">
      <c r="A83" s="3" t="s">
        <v>79</v>
      </c>
      <c r="B83" s="3" t="s">
        <v>13</v>
      </c>
    </row>
    <row r="84" spans="1:7">
      <c r="A84" s="3" t="s">
        <v>3</v>
      </c>
      <c r="B84" s="3"/>
      <c r="C84" s="3" t="s">
        <v>4</v>
      </c>
      <c r="D84" s="3" t="s">
        <v>5</v>
      </c>
      <c r="E84" s="3" t="s">
        <v>6</v>
      </c>
      <c r="F84" s="3" t="s">
        <v>7</v>
      </c>
      <c r="G84" s="3" t="s">
        <v>8</v>
      </c>
    </row>
    <row r="85" spans="1:7">
      <c r="A85" s="5"/>
      <c r="B85" s="5" t="s">
        <v>153</v>
      </c>
      <c r="C85" s="5">
        <v>4</v>
      </c>
      <c r="D85" s="5">
        <v>437</v>
      </c>
      <c r="G85" t="s">
        <v>10</v>
      </c>
    </row>
    <row r="86" spans="1:7">
      <c r="A86" s="5"/>
      <c r="B86" s="5" t="s">
        <v>82</v>
      </c>
      <c r="C86" s="5">
        <v>2</v>
      </c>
      <c r="D86" s="5">
        <v>443</v>
      </c>
      <c r="G86" t="s">
        <v>10</v>
      </c>
    </row>
    <row r="87" spans="1:7">
      <c r="A87" s="5"/>
      <c r="B87" s="5" t="s">
        <v>83</v>
      </c>
      <c r="C87" s="5">
        <v>2</v>
      </c>
      <c r="D87" s="5">
        <v>449</v>
      </c>
      <c r="G87" t="s">
        <v>10</v>
      </c>
    </row>
    <row r="88" spans="1:7">
      <c r="A88" s="5" t="s">
        <v>84</v>
      </c>
      <c r="B88" s="5"/>
      <c r="C88" s="5">
        <v>2</v>
      </c>
      <c r="D88" s="5">
        <v>479</v>
      </c>
      <c r="G88" t="s">
        <v>10</v>
      </c>
    </row>
    <row r="89" spans="1:7">
      <c r="A89" s="5" t="s">
        <v>85</v>
      </c>
      <c r="B89" s="5"/>
      <c r="C89" s="5">
        <v>2</v>
      </c>
      <c r="D89" s="5">
        <v>485</v>
      </c>
      <c r="G89" t="s">
        <v>10</v>
      </c>
    </row>
    <row r="90" spans="1:7">
      <c r="A90" s="5" t="s">
        <v>86</v>
      </c>
      <c r="B90" s="5"/>
      <c r="C90" s="5">
        <v>2</v>
      </c>
      <c r="D90" s="5">
        <v>508</v>
      </c>
      <c r="G90" t="s">
        <v>10</v>
      </c>
    </row>
    <row r="91" spans="1:7">
      <c r="A91" s="5" t="s">
        <v>87</v>
      </c>
      <c r="B91" s="5"/>
      <c r="C91" s="5">
        <v>2</v>
      </c>
      <c r="D91" s="5">
        <v>523</v>
      </c>
      <c r="G91" t="s">
        <v>10</v>
      </c>
    </row>
    <row r="92" spans="1:7">
      <c r="A92" s="5" t="s">
        <v>88</v>
      </c>
      <c r="B92" s="5"/>
      <c r="C92" s="5">
        <v>2</v>
      </c>
      <c r="D92" s="5">
        <v>562</v>
      </c>
      <c r="G92" t="s">
        <v>10</v>
      </c>
    </row>
    <row r="93" spans="1:7">
      <c r="A93" s="5"/>
      <c r="B93" s="5" t="s">
        <v>90</v>
      </c>
      <c r="C93" s="5">
        <v>2</v>
      </c>
      <c r="D93" s="5">
        <v>572</v>
      </c>
      <c r="G93" t="s">
        <v>10</v>
      </c>
    </row>
    <row r="94" spans="1:7">
      <c r="A94" s="5" t="s">
        <v>89</v>
      </c>
      <c r="B94" s="5"/>
      <c r="C94" s="5">
        <v>2</v>
      </c>
      <c r="D94" s="5">
        <v>573</v>
      </c>
      <c r="G94" t="s">
        <v>10</v>
      </c>
    </row>
    <row r="95" spans="1:7">
      <c r="A95" s="5"/>
      <c r="B95" s="5" t="s">
        <v>154</v>
      </c>
      <c r="C95" s="5">
        <v>4</v>
      </c>
      <c r="D95" s="5">
        <v>575</v>
      </c>
      <c r="G95" t="s">
        <v>10</v>
      </c>
    </row>
    <row r="96" spans="1:7">
      <c r="A96" s="5" t="s">
        <v>93</v>
      </c>
      <c r="B96" s="5"/>
      <c r="C96" s="5">
        <v>2</v>
      </c>
      <c r="D96" s="5">
        <v>589</v>
      </c>
      <c r="G96" t="s">
        <v>10</v>
      </c>
    </row>
    <row r="97" spans="1:7">
      <c r="A97" s="5"/>
      <c r="B97" s="5" t="s">
        <v>95</v>
      </c>
      <c r="C97" s="5">
        <v>2</v>
      </c>
      <c r="D97" s="5">
        <v>606</v>
      </c>
      <c r="G97" t="s">
        <v>10</v>
      </c>
    </row>
    <row r="98" spans="1:7">
      <c r="A98" s="5"/>
      <c r="B98" s="5" t="s">
        <v>96</v>
      </c>
      <c r="C98" s="5">
        <v>2</v>
      </c>
      <c r="D98" s="5">
        <v>607</v>
      </c>
      <c r="G98" t="s">
        <v>10</v>
      </c>
    </row>
    <row r="99" spans="1:7">
      <c r="A99" s="5" t="s">
        <v>94</v>
      </c>
      <c r="B99" s="5"/>
      <c r="C99" s="5">
        <v>2</v>
      </c>
      <c r="D99" s="5">
        <v>609</v>
      </c>
      <c r="G99" t="s">
        <v>10</v>
      </c>
    </row>
    <row r="100" spans="1:7">
      <c r="A100" s="5"/>
      <c r="B100" s="5" t="s">
        <v>97</v>
      </c>
      <c r="C100" s="5">
        <v>2</v>
      </c>
      <c r="D100" s="5">
        <v>671</v>
      </c>
      <c r="G100" t="s">
        <v>10</v>
      </c>
    </row>
    <row r="101" spans="1:7">
      <c r="A101" s="5"/>
      <c r="B101" s="5" t="s">
        <v>98</v>
      </c>
      <c r="C101" s="5">
        <v>2</v>
      </c>
      <c r="D101" s="5">
        <v>685</v>
      </c>
      <c r="G101" t="s">
        <v>10</v>
      </c>
    </row>
    <row r="102" spans="1:7">
      <c r="A102" s="5"/>
      <c r="B102" s="5" t="s">
        <v>99</v>
      </c>
      <c r="C102" s="5">
        <v>2</v>
      </c>
      <c r="D102" s="5">
        <v>696</v>
      </c>
      <c r="G102" t="s">
        <v>10</v>
      </c>
    </row>
    <row r="103" spans="1:7">
      <c r="A103" s="5"/>
      <c r="B103" s="5" t="s">
        <v>100</v>
      </c>
      <c r="C103" s="5">
        <v>2</v>
      </c>
      <c r="D103" s="5">
        <v>722</v>
      </c>
      <c r="G103" t="s">
        <v>10</v>
      </c>
    </row>
    <row r="104" spans="1:7">
      <c r="A104" s="5" t="s">
        <v>101</v>
      </c>
      <c r="B104" s="5"/>
      <c r="C104" s="5">
        <v>4</v>
      </c>
      <c r="D104" s="5">
        <v>1537</v>
      </c>
      <c r="G104" t="s">
        <v>10</v>
      </c>
    </row>
    <row r="105" spans="1:7">
      <c r="A105" s="5" t="s">
        <v>102</v>
      </c>
      <c r="B105" s="5" t="s">
        <v>103</v>
      </c>
      <c r="C105" s="5">
        <v>4</v>
      </c>
      <c r="D105" s="5">
        <v>2306</v>
      </c>
      <c r="G105" t="s">
        <v>10</v>
      </c>
    </row>
    <row r="107" spans="1:7">
      <c r="A107" s="3" t="s">
        <v>104</v>
      </c>
      <c r="B107" s="3"/>
    </row>
    <row r="108" spans="1:7">
      <c r="A108" s="3" t="s">
        <v>3</v>
      </c>
      <c r="B108" s="3"/>
      <c r="C108" s="3" t="s">
        <v>4</v>
      </c>
      <c r="D108" s="3" t="s">
        <v>5</v>
      </c>
      <c r="E108" s="3" t="s">
        <v>6</v>
      </c>
      <c r="F108" s="3" t="s">
        <v>7</v>
      </c>
      <c r="G108" s="3" t="s">
        <v>8</v>
      </c>
    </row>
    <row r="109" spans="1:7">
      <c r="A109" t="s">
        <v>105</v>
      </c>
      <c r="C109">
        <v>4</v>
      </c>
      <c r="D109">
        <v>865</v>
      </c>
      <c r="G109" t="s">
        <v>10</v>
      </c>
    </row>
    <row r="110" spans="1:7">
      <c r="A110" t="s">
        <v>106</v>
      </c>
      <c r="C110">
        <v>4</v>
      </c>
      <c r="D110">
        <v>1912</v>
      </c>
      <c r="G110" t="s">
        <v>10</v>
      </c>
    </row>
    <row r="111" spans="1:7">
      <c r="A111" t="s">
        <v>107</v>
      </c>
      <c r="C111">
        <v>4</v>
      </c>
      <c r="D111">
        <v>2085</v>
      </c>
      <c r="G111" t="s">
        <v>10</v>
      </c>
    </row>
    <row r="112" spans="1:7">
      <c r="A112" t="s">
        <v>108</v>
      </c>
      <c r="C112">
        <v>2</v>
      </c>
      <c r="D112">
        <v>2316</v>
      </c>
      <c r="G112" t="s">
        <v>10</v>
      </c>
    </row>
    <row r="113" spans="1:7">
      <c r="A113" t="s">
        <v>109</v>
      </c>
      <c r="C113">
        <v>4</v>
      </c>
      <c r="D113">
        <v>2498</v>
      </c>
      <c r="G113" t="s">
        <v>10</v>
      </c>
    </row>
    <row r="114" spans="1:7">
      <c r="A114" t="s">
        <v>110</v>
      </c>
      <c r="C114">
        <v>2</v>
      </c>
      <c r="D114">
        <v>4833</v>
      </c>
      <c r="G114" t="s">
        <v>10</v>
      </c>
    </row>
    <row r="116" spans="1:7">
      <c r="A116" s="3" t="s">
        <v>111</v>
      </c>
      <c r="B116" s="3" t="s">
        <v>13</v>
      </c>
    </row>
    <row r="117" spans="1:7">
      <c r="A117" s="3" t="s">
        <v>3</v>
      </c>
      <c r="B117" s="3"/>
      <c r="C117" s="3" t="s">
        <v>4</v>
      </c>
      <c r="D117" s="3" t="s">
        <v>5</v>
      </c>
      <c r="E117" s="3" t="s">
        <v>6</v>
      </c>
      <c r="F117" s="3" t="s">
        <v>7</v>
      </c>
      <c r="G117" s="3" t="s">
        <v>8</v>
      </c>
    </row>
    <row r="118" spans="1:7">
      <c r="A118" s="5"/>
      <c r="B118" s="5" t="s">
        <v>112</v>
      </c>
      <c r="C118" s="5">
        <v>4</v>
      </c>
      <c r="D118" s="5">
        <v>1537</v>
      </c>
      <c r="G118" t="s">
        <v>10</v>
      </c>
    </row>
    <row r="120" spans="1:7">
      <c r="A120" s="3" t="s">
        <v>113</v>
      </c>
      <c r="B120" s="3"/>
    </row>
    <row r="121" spans="1:7">
      <c r="A121" s="3" t="s">
        <v>3</v>
      </c>
      <c r="B121" s="3"/>
      <c r="C121" s="3" t="s">
        <v>4</v>
      </c>
      <c r="D121" s="3" t="s">
        <v>5</v>
      </c>
      <c r="E121" s="3" t="s">
        <v>6</v>
      </c>
      <c r="F121" s="3" t="s">
        <v>7</v>
      </c>
      <c r="G121" s="3" t="s">
        <v>8</v>
      </c>
    </row>
    <row r="122" spans="1:7">
      <c r="A122" t="s">
        <v>114</v>
      </c>
      <c r="C122">
        <v>2</v>
      </c>
      <c r="D122">
        <v>4159</v>
      </c>
      <c r="G122" t="s">
        <v>10</v>
      </c>
    </row>
    <row r="123" spans="1:7">
      <c r="A123" t="s">
        <v>115</v>
      </c>
      <c r="C123">
        <v>2</v>
      </c>
      <c r="D123">
        <v>4168</v>
      </c>
      <c r="G123" t="s">
        <v>10</v>
      </c>
    </row>
    <row r="124" spans="1:7">
      <c r="A124" t="s">
        <v>116</v>
      </c>
      <c r="C124">
        <v>2</v>
      </c>
      <c r="D124">
        <v>4360</v>
      </c>
      <c r="G124" t="s">
        <v>10</v>
      </c>
    </row>
    <row r="125" spans="1:7">
      <c r="A125" t="s">
        <v>117</v>
      </c>
      <c r="C125">
        <v>2</v>
      </c>
      <c r="D125">
        <v>4379</v>
      </c>
      <c r="G125" t="s">
        <v>10</v>
      </c>
    </row>
    <row r="126" spans="1:7">
      <c r="A126" t="s">
        <v>118</v>
      </c>
      <c r="C126">
        <v>2</v>
      </c>
      <c r="D126">
        <v>4832</v>
      </c>
      <c r="G126" t="s">
        <v>10</v>
      </c>
    </row>
    <row r="127" spans="1:7">
      <c r="A127" t="s">
        <v>119</v>
      </c>
      <c r="C127">
        <v>2</v>
      </c>
      <c r="D127">
        <v>4841</v>
      </c>
      <c r="G127" t="s">
        <v>10</v>
      </c>
    </row>
    <row r="129" spans="1:7">
      <c r="A129" s="3" t="s">
        <v>120</v>
      </c>
      <c r="B129" s="3" t="s">
        <v>13</v>
      </c>
    </row>
    <row r="130" spans="1:7">
      <c r="A130" s="3" t="s">
        <v>3</v>
      </c>
      <c r="B130" s="3"/>
      <c r="C130" s="3" t="s">
        <v>4</v>
      </c>
      <c r="D130" s="3" t="s">
        <v>5</v>
      </c>
      <c r="E130" s="3" t="s">
        <v>6</v>
      </c>
      <c r="F130" s="3" t="s">
        <v>7</v>
      </c>
      <c r="G130" s="3" t="s">
        <v>8</v>
      </c>
    </row>
    <row r="131" spans="1:7">
      <c r="A131" s="5" t="s">
        <v>121</v>
      </c>
      <c r="B131" s="5"/>
      <c r="C131" s="5">
        <v>2</v>
      </c>
      <c r="D131" s="5">
        <v>865</v>
      </c>
      <c r="G131" t="s">
        <v>10</v>
      </c>
    </row>
    <row r="132" spans="1:7">
      <c r="A132" s="5" t="s">
        <v>122</v>
      </c>
      <c r="B132" s="5" t="s">
        <v>123</v>
      </c>
      <c r="C132" s="5">
        <v>8</v>
      </c>
      <c r="D132" s="5">
        <v>1912</v>
      </c>
      <c r="G132" t="s">
        <v>10</v>
      </c>
    </row>
    <row r="133" spans="1:7">
      <c r="A133" s="5" t="s">
        <v>124</v>
      </c>
      <c r="B133" s="5" t="s">
        <v>125</v>
      </c>
      <c r="C133" s="5">
        <v>8</v>
      </c>
      <c r="D133" s="5">
        <v>2498</v>
      </c>
      <c r="G133" t="s">
        <v>10</v>
      </c>
    </row>
    <row r="135" spans="1:7">
      <c r="A135" s="3" t="s">
        <v>126</v>
      </c>
      <c r="B135" s="3" t="s">
        <v>13</v>
      </c>
    </row>
    <row r="136" spans="1:7">
      <c r="A136" s="3" t="s">
        <v>3</v>
      </c>
      <c r="B136" s="3"/>
      <c r="C136" s="3" t="s">
        <v>4</v>
      </c>
      <c r="D136" s="3" t="s">
        <v>5</v>
      </c>
      <c r="E136" s="3" t="s">
        <v>6</v>
      </c>
      <c r="F136" s="3" t="s">
        <v>7</v>
      </c>
      <c r="G136" s="3" t="s">
        <v>8</v>
      </c>
    </row>
    <row r="137" spans="1:7">
      <c r="A137" s="5"/>
      <c r="B137" s="5" t="s">
        <v>127</v>
      </c>
      <c r="C137" s="5">
        <v>2</v>
      </c>
      <c r="D137" s="5">
        <v>865</v>
      </c>
      <c r="G137" t="s">
        <v>10</v>
      </c>
    </row>
    <row r="138" spans="1:7">
      <c r="A138" s="5" t="s">
        <v>128</v>
      </c>
      <c r="B138" s="5"/>
      <c r="C138" s="5">
        <v>2</v>
      </c>
      <c r="D138" s="5">
        <v>4342</v>
      </c>
      <c r="G138" t="s">
        <v>10</v>
      </c>
    </row>
    <row r="139" spans="1:7">
      <c r="A139" s="5" t="s">
        <v>129</v>
      </c>
      <c r="B139" s="5"/>
      <c r="C139" s="5">
        <v>2</v>
      </c>
      <c r="D139" s="5">
        <v>4813</v>
      </c>
      <c r="G139" t="s">
        <v>10</v>
      </c>
    </row>
    <row r="141" spans="1:7">
      <c r="A141" s="3" t="s">
        <v>130</v>
      </c>
      <c r="B141" s="3" t="s">
        <v>13</v>
      </c>
    </row>
    <row r="142" spans="1:7">
      <c r="A142" s="3" t="s">
        <v>3</v>
      </c>
      <c r="B142" s="3"/>
      <c r="C142" s="3" t="s">
        <v>4</v>
      </c>
      <c r="D142" s="3" t="s">
        <v>5</v>
      </c>
      <c r="E142" s="3" t="s">
        <v>6</v>
      </c>
      <c r="F142" s="3" t="s">
        <v>7</v>
      </c>
      <c r="G142" s="3" t="s">
        <v>8</v>
      </c>
    </row>
    <row r="143" spans="1:7">
      <c r="A143" s="5"/>
      <c r="B143" s="5" t="s">
        <v>131</v>
      </c>
      <c r="C143" s="5">
        <v>2</v>
      </c>
      <c r="D143" s="5">
        <v>4132</v>
      </c>
      <c r="G143" t="s">
        <v>10</v>
      </c>
    </row>
    <row r="144" spans="1:7">
      <c r="A144" s="5" t="s">
        <v>132</v>
      </c>
      <c r="B144" s="5"/>
      <c r="C144" s="5">
        <v>2</v>
      </c>
      <c r="D144" s="5">
        <v>4141</v>
      </c>
      <c r="G144" t="s">
        <v>10</v>
      </c>
    </row>
    <row r="145" spans="1:7">
      <c r="A145" s="5"/>
      <c r="B145" s="5" t="s">
        <v>133</v>
      </c>
      <c r="C145" s="5">
        <v>2</v>
      </c>
      <c r="D145" s="5">
        <v>4333</v>
      </c>
      <c r="G145" t="s">
        <v>10</v>
      </c>
    </row>
    <row r="146" spans="1:7">
      <c r="A146" s="5"/>
      <c r="B146" s="5" t="s">
        <v>134</v>
      </c>
      <c r="C146" s="5">
        <v>2</v>
      </c>
      <c r="D146" s="5">
        <v>4804</v>
      </c>
      <c r="G146" t="s">
        <v>10</v>
      </c>
    </row>
    <row r="148" spans="1:7">
      <c r="A148" s="6" t="s">
        <v>135</v>
      </c>
      <c r="B148" s="6"/>
    </row>
    <row r="150" spans="1:7">
      <c r="A150" s="6" t="s">
        <v>136</v>
      </c>
      <c r="B150" s="6"/>
    </row>
    <row r="151" spans="1:7">
      <c r="A151" s="3" t="s">
        <v>3</v>
      </c>
      <c r="B151" s="3"/>
      <c r="C151" s="3" t="s">
        <v>4</v>
      </c>
      <c r="D151" s="3" t="s">
        <v>5</v>
      </c>
    </row>
    <row r="152" spans="1:7">
      <c r="A152" s="7" t="s">
        <v>137</v>
      </c>
      <c r="B152" s="7"/>
      <c r="C152">
        <v>2</v>
      </c>
      <c r="D152">
        <v>2290</v>
      </c>
    </row>
    <row r="153" spans="1:7">
      <c r="A153" s="4" t="s">
        <v>138</v>
      </c>
      <c r="B153" s="4"/>
    </row>
    <row r="154" spans="1:7">
      <c r="A154" s="4"/>
      <c r="B154" s="4"/>
    </row>
    <row r="155" spans="1:7">
      <c r="A155" s="4" t="s">
        <v>139</v>
      </c>
      <c r="B155" s="4"/>
      <c r="C155">
        <v>2</v>
      </c>
      <c r="D155">
        <v>1880</v>
      </c>
    </row>
    <row r="156" spans="1:7">
      <c r="A156" s="4" t="s">
        <v>140</v>
      </c>
      <c r="B156" s="4"/>
    </row>
    <row r="157" spans="1:7">
      <c r="A157" s="4"/>
      <c r="B157" s="4"/>
    </row>
    <row r="158" spans="1:7">
      <c r="A158" s="6" t="s">
        <v>141</v>
      </c>
      <c r="B158" s="6"/>
    </row>
    <row r="159" spans="1:7">
      <c r="A159" s="3" t="s">
        <v>3</v>
      </c>
      <c r="B159" s="3"/>
      <c r="C159" s="3" t="s">
        <v>4</v>
      </c>
      <c r="D159" s="3" t="s">
        <v>5</v>
      </c>
    </row>
    <row r="160" spans="1:7">
      <c r="A160" s="7" t="s">
        <v>142</v>
      </c>
      <c r="B160" s="7"/>
      <c r="C160">
        <v>2</v>
      </c>
      <c r="D160">
        <v>4800</v>
      </c>
    </row>
    <row r="162" spans="1:4">
      <c r="A162" s="6" t="s">
        <v>143</v>
      </c>
      <c r="B162" s="6"/>
    </row>
    <row r="163" spans="1:4">
      <c r="A163" s="3" t="s">
        <v>3</v>
      </c>
      <c r="B163" s="3"/>
      <c r="C163" s="3" t="s">
        <v>4</v>
      </c>
      <c r="D163" s="3" t="s">
        <v>5</v>
      </c>
    </row>
    <row r="164" spans="1:4">
      <c r="A164" s="7" t="s">
        <v>144</v>
      </c>
      <c r="B164" s="7"/>
      <c r="C164">
        <v>2</v>
      </c>
      <c r="D164">
        <v>762</v>
      </c>
    </row>
    <row r="165" spans="1:4">
      <c r="A165" s="7" t="s">
        <v>145</v>
      </c>
      <c r="B165" s="7"/>
      <c r="C165">
        <v>2</v>
      </c>
      <c r="D165">
        <v>559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D8192-D9F2-425D-ABA1-457691B843AF}">
  <dimension ref="A1:N168"/>
  <sheetViews>
    <sheetView workbookViewId="0">
      <selection activeCell="I8" sqref="I8"/>
    </sheetView>
  </sheetViews>
  <sheetFormatPr defaultRowHeight="15"/>
  <cols>
    <col min="1" max="1" width="34.5703125" customWidth="1"/>
    <col min="2" max="2" width="12.85546875" customWidth="1"/>
    <col min="9" max="9" width="10.7109375" bestFit="1" customWidth="1"/>
  </cols>
  <sheetData>
    <row r="1" spans="1:14" ht="20.25">
      <c r="A1" s="1" t="s">
        <v>0</v>
      </c>
      <c r="B1" s="1"/>
      <c r="G1" t="s">
        <v>146</v>
      </c>
    </row>
    <row r="2" spans="1:14">
      <c r="A2" s="2" t="s">
        <v>157</v>
      </c>
      <c r="B2" s="2"/>
      <c r="G2" t="s">
        <v>147</v>
      </c>
    </row>
    <row r="3" spans="1:14">
      <c r="A3" s="2"/>
      <c r="B3" s="2"/>
      <c r="C3" s="2"/>
    </row>
    <row r="4" spans="1:14">
      <c r="A4" s="3"/>
      <c r="B4" s="3"/>
    </row>
    <row r="5" spans="1:14">
      <c r="A5" s="3"/>
      <c r="B5" s="3"/>
    </row>
    <row r="6" spans="1:14">
      <c r="A6" s="3"/>
      <c r="B6" s="3"/>
    </row>
    <row r="7" spans="1:14">
      <c r="I7" s="9">
        <v>44749</v>
      </c>
    </row>
    <row r="8" spans="1:14">
      <c r="A8" s="3" t="s">
        <v>2</v>
      </c>
      <c r="B8" s="3"/>
    </row>
    <row r="9" spans="1:14">
      <c r="A9" s="3" t="s">
        <v>3</v>
      </c>
      <c r="B9" s="3"/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I9" s="8" t="s">
        <v>158</v>
      </c>
    </row>
    <row r="10" spans="1:14">
      <c r="A10" t="s">
        <v>9</v>
      </c>
      <c r="C10">
        <v>2</v>
      </c>
      <c r="D10">
        <v>4250</v>
      </c>
      <c r="G10" t="s">
        <v>10</v>
      </c>
      <c r="I10" s="8" t="s">
        <v>10</v>
      </c>
      <c r="J10" s="8" t="s">
        <v>159</v>
      </c>
      <c r="K10" s="8" t="s">
        <v>160</v>
      </c>
      <c r="L10" s="8" t="s">
        <v>161</v>
      </c>
      <c r="M10" s="8" t="s">
        <v>162</v>
      </c>
      <c r="N10" s="8" t="s">
        <v>163</v>
      </c>
    </row>
    <row r="11" spans="1:14">
      <c r="A11" s="4" t="s">
        <v>148</v>
      </c>
      <c r="B11" s="4"/>
      <c r="I11" t="s">
        <v>164</v>
      </c>
      <c r="J11">
        <f>4305+2603+775+(-30+0+0)</f>
        <v>7653</v>
      </c>
      <c r="K11">
        <f>4315+2603+657+(-29+0+0)</f>
        <v>7546</v>
      </c>
      <c r="L11">
        <f>4334+2603+738+(-11+0+0)</f>
        <v>7664</v>
      </c>
      <c r="M11">
        <f>4343+2603+930+(-9+0+0)</f>
        <v>7867</v>
      </c>
      <c r="N11">
        <f>3995+2413+1452+1393+(-21+0+0+0)</f>
        <v>9232</v>
      </c>
    </row>
    <row r="12" spans="1:14">
      <c r="A12" s="4"/>
      <c r="B12" s="4"/>
      <c r="I12" t="s">
        <v>165</v>
      </c>
      <c r="J12">
        <f>4305+2603+736+(-30+0+0)</f>
        <v>7614</v>
      </c>
      <c r="K12">
        <f>4315+2603+619+(-29+0+0)</f>
        <v>7508</v>
      </c>
      <c r="L12">
        <f>4334+2603+701+(-11+0+0)</f>
        <v>7627</v>
      </c>
      <c r="M12">
        <f>4343+2603+894+(-9+0+0)</f>
        <v>7831</v>
      </c>
      <c r="N12">
        <f>3995+2413+1452+1106+(-21+0+0+0)</f>
        <v>8945</v>
      </c>
    </row>
    <row r="13" spans="1:14">
      <c r="A13" s="3" t="s">
        <v>12</v>
      </c>
      <c r="B13" s="3" t="s">
        <v>13</v>
      </c>
      <c r="I13" t="s">
        <v>166</v>
      </c>
      <c r="J13">
        <f>4305+2603+723+(-30+0+0)</f>
        <v>7601</v>
      </c>
      <c r="K13">
        <f>4315+2603+609+(-29+0+0)</f>
        <v>7498</v>
      </c>
      <c r="L13">
        <f>4334+2603+690+(-11+0+0)</f>
        <v>7616</v>
      </c>
      <c r="M13">
        <f>4343+2603+880+(-9+0+0)</f>
        <v>7817</v>
      </c>
      <c r="N13">
        <f>3995+2413+1452+929+(-21+0+0+0)</f>
        <v>8768</v>
      </c>
    </row>
    <row r="14" spans="1:14">
      <c r="A14" s="3" t="s">
        <v>3</v>
      </c>
      <c r="B14" s="3"/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I14" t="s">
        <v>167</v>
      </c>
      <c r="J14">
        <f>4305+2603+749+(-30+0+0)</f>
        <v>7627</v>
      </c>
      <c r="K14">
        <f>4315+2603+638+(-29+0+0)</f>
        <v>7527</v>
      </c>
      <c r="L14">
        <f>4334+2603+717+(-11+0+0)</f>
        <v>7643</v>
      </c>
      <c r="M14">
        <f>4343+2603+902+(-9+0+0)</f>
        <v>7839</v>
      </c>
      <c r="N14">
        <f>3995+2413+1452+774+(-21+0+0+0)</f>
        <v>8613</v>
      </c>
    </row>
    <row r="15" spans="1:14">
      <c r="A15" t="s">
        <v>14</v>
      </c>
      <c r="C15">
        <v>2</v>
      </c>
      <c r="D15">
        <v>492</v>
      </c>
      <c r="G15" t="s">
        <v>10</v>
      </c>
      <c r="I15" t="s">
        <v>168</v>
      </c>
      <c r="J15">
        <f>5006+1992+657+(-30+0+0)</f>
        <v>7625</v>
      </c>
      <c r="K15">
        <f>5015+1992+553+(-29+0+0)</f>
        <v>7531</v>
      </c>
      <c r="L15">
        <f>5034+1992+630+(-11+0+0)</f>
        <v>7645</v>
      </c>
      <c r="M15">
        <f>5044+1992+806+(-9+0+0)</f>
        <v>7833</v>
      </c>
      <c r="N15">
        <f>3995+2173+1452+936+(-21+0+0+0)</f>
        <v>8535</v>
      </c>
    </row>
    <row r="16" spans="1:14">
      <c r="A16" t="s">
        <v>15</v>
      </c>
      <c r="C16">
        <v>2</v>
      </c>
      <c r="D16">
        <v>499</v>
      </c>
      <c r="G16" t="s">
        <v>10</v>
      </c>
      <c r="I16" t="s">
        <v>169</v>
      </c>
      <c r="J16">
        <f>5006+1992+624+(-30+0+0)</f>
        <v>7592</v>
      </c>
      <c r="K16">
        <f>5015+1992+524+(-29+0+0)</f>
        <v>7502</v>
      </c>
      <c r="L16">
        <f>5034+1992+600+(-11+0+0)</f>
        <v>7615</v>
      </c>
      <c r="M16">
        <f>5044+1992+774+(-9+0+0)</f>
        <v>7801</v>
      </c>
      <c r="N16">
        <f>3995+2173+1452+760+(-21+0+0+0)</f>
        <v>8359</v>
      </c>
    </row>
    <row r="17" spans="1:14">
      <c r="A17" t="s">
        <v>16</v>
      </c>
      <c r="C17">
        <v>2</v>
      </c>
      <c r="D17">
        <v>501</v>
      </c>
      <c r="G17" t="s">
        <v>10</v>
      </c>
      <c r="I17" t="s">
        <v>170</v>
      </c>
      <c r="J17">
        <f>5006+1992+621+(-30+0+0)</f>
        <v>7589</v>
      </c>
      <c r="K17">
        <f>5015+1992+530+(-29+0+0)</f>
        <v>7508</v>
      </c>
      <c r="L17">
        <f>5034+1992+604+(-11+0+0)</f>
        <v>7619</v>
      </c>
      <c r="M17">
        <f>5044+1992+768+(-9+0+0)</f>
        <v>7795</v>
      </c>
      <c r="N17">
        <f>3995+2173+1452+687+(-21+0+0+0)</f>
        <v>8286</v>
      </c>
    </row>
    <row r="18" spans="1:14">
      <c r="A18" t="s">
        <v>17</v>
      </c>
      <c r="C18">
        <v>2</v>
      </c>
      <c r="D18">
        <v>518</v>
      </c>
      <c r="G18" t="s">
        <v>10</v>
      </c>
      <c r="I18" t="s">
        <v>171</v>
      </c>
      <c r="J18">
        <f>5006+1992+656+(-30+0+0)</f>
        <v>7624</v>
      </c>
      <c r="K18">
        <f>5015+1992+569+(-29+0+0)</f>
        <v>7547</v>
      </c>
      <c r="L18">
        <f>5034+1992+641+(-11+0+0)</f>
        <v>7656</v>
      </c>
      <c r="M18">
        <f>5044+1992+796+(-9+0+0)</f>
        <v>7823</v>
      </c>
      <c r="N18">
        <f>3995+2173+1452+670+(-21+0+0+0)</f>
        <v>8269</v>
      </c>
    </row>
    <row r="19" spans="1:14">
      <c r="A19" t="s">
        <v>18</v>
      </c>
      <c r="C19">
        <v>2</v>
      </c>
      <c r="D19">
        <v>563</v>
      </c>
      <c r="G19" t="s">
        <v>10</v>
      </c>
      <c r="I19" t="s">
        <v>172</v>
      </c>
      <c r="J19">
        <f>4515+901+1602+623+(-35+0+0+0)</f>
        <v>7606</v>
      </c>
      <c r="K19">
        <f>4524+901+1602+547+(-33+0+0+0)</f>
        <v>7541</v>
      </c>
      <c r="L19">
        <f>4543+901+1602+614+(-17+0+0+0)</f>
        <v>7643</v>
      </c>
      <c r="M19">
        <f>4562+901+1602+756+(-17+0+0+0)</f>
        <v>7804</v>
      </c>
      <c r="N19">
        <f>3995+2173+1452+619+(-21+0+0+0)</f>
        <v>8218</v>
      </c>
    </row>
    <row r="20" spans="1:14">
      <c r="A20" t="s">
        <v>20</v>
      </c>
      <c r="C20">
        <v>2</v>
      </c>
      <c r="D20">
        <v>592</v>
      </c>
      <c r="G20" t="s">
        <v>10</v>
      </c>
      <c r="I20" t="s">
        <v>173</v>
      </c>
      <c r="J20">
        <f>4515+901+1602+564+(-35+0+0+0)</f>
        <v>7547</v>
      </c>
      <c r="K20">
        <f>4524+901+1602+496+(-33+0+0+0)</f>
        <v>7490</v>
      </c>
      <c r="L20">
        <f>4543+901+1602+563+(-17+0+0+0)</f>
        <v>7592</v>
      </c>
      <c r="M20">
        <f>4562+901+1602+700+(-17+0+0+0)</f>
        <v>7748</v>
      </c>
      <c r="N20">
        <f>3995+2173+1452+541+(-21+0+0+0)</f>
        <v>8140</v>
      </c>
    </row>
    <row r="21" spans="1:14">
      <c r="A21" t="s">
        <v>19</v>
      </c>
      <c r="C21">
        <v>2</v>
      </c>
      <c r="D21">
        <v>600</v>
      </c>
      <c r="G21" t="s">
        <v>10</v>
      </c>
      <c r="I21" t="s">
        <v>174</v>
      </c>
      <c r="J21">
        <f>4515+901+1602+487+(-35+0+0+0)</f>
        <v>7470</v>
      </c>
      <c r="K21">
        <f>4524+901+1602+435+(-33+0+0+0)</f>
        <v>7429</v>
      </c>
      <c r="L21">
        <f>4543+901+1602+499+(-17+0+0+0)</f>
        <v>7528</v>
      </c>
      <c r="M21">
        <f>4562+901+1602+623+(-17+0+0+0)</f>
        <v>7671</v>
      </c>
      <c r="N21">
        <f>3995+2173+1201+778+(-21+0+0+0)</f>
        <v>8126</v>
      </c>
    </row>
    <row r="22" spans="1:14">
      <c r="A22" t="s">
        <v>21</v>
      </c>
      <c r="C22">
        <v>2</v>
      </c>
      <c r="D22">
        <v>604</v>
      </c>
      <c r="G22" t="s">
        <v>10</v>
      </c>
      <c r="I22" t="s">
        <v>175</v>
      </c>
      <c r="J22">
        <f>4515+901+1602+479+(-35+0+0+0)</f>
        <v>7462</v>
      </c>
      <c r="K22">
        <f>4524+901+1602+432+(-33+0+0+0)</f>
        <v>7426</v>
      </c>
      <c r="L22">
        <f>4543+901+1602+492+(-17+0+0+0)</f>
        <v>7521</v>
      </c>
      <c r="M22">
        <f>4562+901+1602+606+(-17+0+0+0)</f>
        <v>7654</v>
      </c>
      <c r="N22">
        <f>3995+2173+1201+805+(-21+0+0+0)</f>
        <v>8153</v>
      </c>
    </row>
    <row r="23" spans="1:14">
      <c r="A23" t="s">
        <v>22</v>
      </c>
      <c r="C23">
        <v>2</v>
      </c>
      <c r="D23">
        <v>606</v>
      </c>
      <c r="G23" t="s">
        <v>10</v>
      </c>
      <c r="I23" t="s">
        <v>176</v>
      </c>
      <c r="J23">
        <f>4515+2403+491+(-35+14+0)</f>
        <v>7388</v>
      </c>
      <c r="K23">
        <f>4524+2403+461+(-33+14+0)</f>
        <v>7369</v>
      </c>
      <c r="L23">
        <f>4543+2403+518+(-17+8+0)</f>
        <v>7455</v>
      </c>
      <c r="M23">
        <f>4562+2403+619+(-17+8+0)</f>
        <v>7575</v>
      </c>
      <c r="N23">
        <f>3995+2173+1201+959+(-21+0+0+0)</f>
        <v>8307</v>
      </c>
    </row>
    <row r="24" spans="1:14">
      <c r="A24" t="s">
        <v>23</v>
      </c>
      <c r="C24">
        <v>2</v>
      </c>
      <c r="D24">
        <v>614</v>
      </c>
      <c r="G24" t="s">
        <v>10</v>
      </c>
      <c r="I24" t="s">
        <v>177</v>
      </c>
      <c r="J24">
        <f>4515+2403+478+(-35+14+0)</f>
        <v>7375</v>
      </c>
      <c r="K24">
        <f>4524+2403+449+(-33+14+0)</f>
        <v>7357</v>
      </c>
      <c r="L24">
        <f>4543+2403+501+(-17+8+0)</f>
        <v>7438</v>
      </c>
      <c r="M24">
        <f>4562+2403+592+(-17+8+0)</f>
        <v>7548</v>
      </c>
    </row>
    <row r="25" spans="1:14">
      <c r="A25" t="s">
        <v>25</v>
      </c>
      <c r="C25">
        <v>2</v>
      </c>
      <c r="D25">
        <v>619</v>
      </c>
      <c r="G25" t="s">
        <v>10</v>
      </c>
      <c r="I25" t="s">
        <v>178</v>
      </c>
      <c r="J25">
        <f>5036+601+1466+(-9+0+0)</f>
        <v>7094</v>
      </c>
      <c r="K25">
        <f>5036+601+1475+(-9+0+0)</f>
        <v>7103</v>
      </c>
      <c r="L25">
        <f>5036+601+1617+(-9+0+0)</f>
        <v>7245</v>
      </c>
    </row>
    <row r="26" spans="1:14">
      <c r="A26" t="s">
        <v>26</v>
      </c>
      <c r="C26">
        <v>2</v>
      </c>
      <c r="D26">
        <v>623</v>
      </c>
      <c r="G26" t="s">
        <v>10</v>
      </c>
      <c r="I26" t="s">
        <v>179</v>
      </c>
      <c r="J26">
        <f>5036+1191+792+(-9+0+0)</f>
        <v>7010</v>
      </c>
      <c r="K26">
        <f>5036+1191+838+(-9+0+0)</f>
        <v>7056</v>
      </c>
      <c r="L26">
        <f>5036+1191+897+(-9+0+0)</f>
        <v>7115</v>
      </c>
      <c r="M26">
        <f>5036+1191+977+(-9+0+0)</f>
        <v>7195</v>
      </c>
    </row>
    <row r="27" spans="1:14">
      <c r="A27" t="s">
        <v>24</v>
      </c>
      <c r="C27">
        <v>2</v>
      </c>
      <c r="D27">
        <v>630</v>
      </c>
      <c r="G27" t="s">
        <v>10</v>
      </c>
    </row>
    <row r="28" spans="1:14">
      <c r="A28" t="s">
        <v>27</v>
      </c>
      <c r="C28">
        <v>2</v>
      </c>
      <c r="D28">
        <v>641</v>
      </c>
      <c r="G28" t="s">
        <v>10</v>
      </c>
    </row>
    <row r="29" spans="1:14">
      <c r="A29" t="s">
        <v>28</v>
      </c>
      <c r="C29">
        <v>2</v>
      </c>
      <c r="D29">
        <v>690</v>
      </c>
      <c r="G29" t="s">
        <v>10</v>
      </c>
    </row>
    <row r="30" spans="1:14">
      <c r="A30" t="s">
        <v>30</v>
      </c>
      <c r="C30">
        <v>2</v>
      </c>
      <c r="D30">
        <v>700</v>
      </c>
      <c r="G30" t="s">
        <v>10</v>
      </c>
    </row>
    <row r="31" spans="1:14">
      <c r="A31" t="s">
        <v>29</v>
      </c>
      <c r="C31">
        <v>2</v>
      </c>
      <c r="D31">
        <v>701</v>
      </c>
      <c r="G31" t="s">
        <v>10</v>
      </c>
    </row>
    <row r="32" spans="1:14">
      <c r="A32" t="s">
        <v>31</v>
      </c>
      <c r="C32">
        <v>2</v>
      </c>
      <c r="D32">
        <v>717</v>
      </c>
      <c r="G32" t="s">
        <v>10</v>
      </c>
    </row>
    <row r="33" spans="1:7">
      <c r="A33" t="s">
        <v>32</v>
      </c>
      <c r="C33">
        <v>2</v>
      </c>
      <c r="D33">
        <v>738</v>
      </c>
      <c r="G33" t="s">
        <v>10</v>
      </c>
    </row>
    <row r="34" spans="1:7">
      <c r="A34" t="s">
        <v>33</v>
      </c>
      <c r="C34">
        <v>2</v>
      </c>
      <c r="D34">
        <v>756</v>
      </c>
      <c r="G34" t="s">
        <v>10</v>
      </c>
    </row>
    <row r="35" spans="1:7">
      <c r="A35" t="s">
        <v>34</v>
      </c>
      <c r="C35">
        <v>2</v>
      </c>
      <c r="D35">
        <v>768</v>
      </c>
      <c r="G35" t="s">
        <v>10</v>
      </c>
    </row>
    <row r="36" spans="1:7">
      <c r="A36" t="s">
        <v>35</v>
      </c>
      <c r="C36">
        <v>2</v>
      </c>
      <c r="D36">
        <v>774</v>
      </c>
      <c r="G36" t="s">
        <v>10</v>
      </c>
    </row>
    <row r="37" spans="1:7">
      <c r="B37" t="s">
        <v>36</v>
      </c>
      <c r="C37">
        <v>2</v>
      </c>
      <c r="D37">
        <v>792</v>
      </c>
      <c r="G37" t="s">
        <v>10</v>
      </c>
    </row>
    <row r="38" spans="1:7">
      <c r="A38" t="s">
        <v>37</v>
      </c>
      <c r="C38">
        <v>2</v>
      </c>
      <c r="D38">
        <v>796</v>
      </c>
      <c r="G38" t="s">
        <v>10</v>
      </c>
    </row>
    <row r="39" spans="1:7">
      <c r="A39" t="s">
        <v>38</v>
      </c>
      <c r="C39">
        <v>2</v>
      </c>
      <c r="D39">
        <v>806</v>
      </c>
      <c r="G39" t="s">
        <v>10</v>
      </c>
    </row>
    <row r="40" spans="1:7">
      <c r="A40" t="s">
        <v>39</v>
      </c>
      <c r="C40">
        <v>2</v>
      </c>
      <c r="D40">
        <v>838</v>
      </c>
      <c r="G40" t="s">
        <v>10</v>
      </c>
    </row>
    <row r="41" spans="1:7">
      <c r="A41" t="s">
        <v>40</v>
      </c>
      <c r="C41">
        <v>2</v>
      </c>
      <c r="D41">
        <v>880</v>
      </c>
      <c r="G41" t="s">
        <v>10</v>
      </c>
    </row>
    <row r="42" spans="1:7">
      <c r="A42" t="s">
        <v>41</v>
      </c>
      <c r="C42">
        <v>2</v>
      </c>
      <c r="D42">
        <v>894</v>
      </c>
      <c r="G42" t="s">
        <v>10</v>
      </c>
    </row>
    <row r="43" spans="1:7">
      <c r="A43" t="s">
        <v>42</v>
      </c>
      <c r="C43">
        <v>2</v>
      </c>
      <c r="D43">
        <v>897</v>
      </c>
      <c r="G43" t="s">
        <v>10</v>
      </c>
    </row>
    <row r="44" spans="1:7">
      <c r="A44" t="s">
        <v>43</v>
      </c>
      <c r="C44">
        <v>2</v>
      </c>
      <c r="D44">
        <v>902</v>
      </c>
      <c r="G44" t="s">
        <v>10</v>
      </c>
    </row>
    <row r="45" spans="1:7">
      <c r="A45" t="s">
        <v>44</v>
      </c>
      <c r="C45">
        <v>2</v>
      </c>
      <c r="D45">
        <v>930</v>
      </c>
      <c r="G45" t="s">
        <v>10</v>
      </c>
    </row>
    <row r="46" spans="1:7">
      <c r="A46" t="s">
        <v>45</v>
      </c>
      <c r="C46">
        <v>2</v>
      </c>
      <c r="D46">
        <v>977</v>
      </c>
      <c r="G46" t="s">
        <v>10</v>
      </c>
    </row>
    <row r="47" spans="1:7">
      <c r="B47" t="s">
        <v>46</v>
      </c>
      <c r="C47">
        <v>2</v>
      </c>
      <c r="D47">
        <v>1466</v>
      </c>
      <c r="G47" t="s">
        <v>10</v>
      </c>
    </row>
    <row r="48" spans="1:7">
      <c r="A48" t="s">
        <v>47</v>
      </c>
      <c r="C48">
        <v>2</v>
      </c>
      <c r="D48">
        <v>1475</v>
      </c>
      <c r="G48" t="s">
        <v>10</v>
      </c>
    </row>
    <row r="49" spans="1:7">
      <c r="A49" t="s">
        <v>48</v>
      </c>
      <c r="C49">
        <v>2</v>
      </c>
      <c r="D49">
        <v>1618</v>
      </c>
      <c r="G49" t="s">
        <v>10</v>
      </c>
    </row>
    <row r="51" spans="1:7">
      <c r="A51" s="3" t="s">
        <v>49</v>
      </c>
      <c r="B51" s="3"/>
    </row>
    <row r="52" spans="1:7">
      <c r="A52" s="3" t="s">
        <v>3</v>
      </c>
      <c r="B52" s="3"/>
      <c r="C52" s="3" t="s">
        <v>4</v>
      </c>
      <c r="D52" s="3" t="s">
        <v>5</v>
      </c>
      <c r="E52" s="3" t="s">
        <v>6</v>
      </c>
      <c r="F52" s="3" t="s">
        <v>7</v>
      </c>
      <c r="G52" s="3" t="s">
        <v>8</v>
      </c>
    </row>
    <row r="53" spans="1:7">
      <c r="A53" s="5" t="s">
        <v>50</v>
      </c>
      <c r="B53" s="5"/>
      <c r="C53" s="5">
        <v>2</v>
      </c>
      <c r="D53" s="5">
        <v>432</v>
      </c>
      <c r="G53" t="s">
        <v>10</v>
      </c>
    </row>
    <row r="54" spans="1:7">
      <c r="A54" s="5" t="s">
        <v>51</v>
      </c>
      <c r="B54" s="5"/>
      <c r="C54" s="5">
        <v>2</v>
      </c>
      <c r="D54" s="5">
        <v>435</v>
      </c>
      <c r="G54" t="s">
        <v>10</v>
      </c>
    </row>
    <row r="55" spans="1:7">
      <c r="A55" s="5" t="s">
        <v>52</v>
      </c>
      <c r="B55" s="5"/>
      <c r="C55" s="5">
        <v>2</v>
      </c>
      <c r="D55" s="5">
        <v>449</v>
      </c>
      <c r="G55" t="s">
        <v>10</v>
      </c>
    </row>
    <row r="56" spans="1:7">
      <c r="A56" s="5" t="s">
        <v>53</v>
      </c>
      <c r="B56" s="5"/>
      <c r="C56" s="5">
        <v>2</v>
      </c>
      <c r="D56" s="5">
        <v>461</v>
      </c>
      <c r="G56" t="s">
        <v>10</v>
      </c>
    </row>
    <row r="57" spans="1:7">
      <c r="A57" s="5" t="s">
        <v>54</v>
      </c>
      <c r="B57" s="5"/>
      <c r="C57" s="5">
        <v>2</v>
      </c>
      <c r="D57" s="5">
        <v>496</v>
      </c>
      <c r="G57" t="s">
        <v>10</v>
      </c>
    </row>
    <row r="58" spans="1:7">
      <c r="A58" s="5" t="s">
        <v>55</v>
      </c>
      <c r="B58" s="5"/>
      <c r="C58" s="5">
        <v>2</v>
      </c>
      <c r="D58" s="5">
        <v>547</v>
      </c>
      <c r="G58" t="s">
        <v>10</v>
      </c>
    </row>
    <row r="60" spans="1:7">
      <c r="A60" s="3" t="s">
        <v>56</v>
      </c>
      <c r="B60" s="3" t="s">
        <v>13</v>
      </c>
    </row>
    <row r="61" spans="1:7">
      <c r="A61" s="3" t="s">
        <v>3</v>
      </c>
      <c r="B61" s="3"/>
      <c r="C61" s="3" t="s">
        <v>4</v>
      </c>
      <c r="D61" s="3" t="s">
        <v>5</v>
      </c>
      <c r="E61" s="3" t="s">
        <v>6</v>
      </c>
      <c r="F61" s="3" t="s">
        <v>7</v>
      </c>
      <c r="G61" s="3" t="s">
        <v>8</v>
      </c>
    </row>
    <row r="62" spans="1:7">
      <c r="A62" t="s">
        <v>57</v>
      </c>
      <c r="C62">
        <v>2</v>
      </c>
      <c r="D62">
        <v>541</v>
      </c>
      <c r="G62" t="s">
        <v>10</v>
      </c>
    </row>
    <row r="63" spans="1:7">
      <c r="B63" t="s">
        <v>58</v>
      </c>
      <c r="C63">
        <v>2</v>
      </c>
      <c r="D63">
        <v>564</v>
      </c>
      <c r="G63" t="s">
        <v>10</v>
      </c>
    </row>
    <row r="64" spans="1:7">
      <c r="B64" t="s">
        <v>59</v>
      </c>
      <c r="C64">
        <v>2</v>
      </c>
      <c r="D64">
        <v>601</v>
      </c>
      <c r="G64" t="s">
        <v>10</v>
      </c>
    </row>
    <row r="65" spans="1:7">
      <c r="A65" t="s">
        <v>60</v>
      </c>
      <c r="C65">
        <v>2</v>
      </c>
      <c r="D65">
        <v>619</v>
      </c>
      <c r="G65" t="s">
        <v>10</v>
      </c>
    </row>
    <row r="66" spans="1:7">
      <c r="A66" t="s">
        <v>61</v>
      </c>
      <c r="C66">
        <v>2</v>
      </c>
      <c r="D66">
        <v>670</v>
      </c>
      <c r="G66" t="s">
        <v>10</v>
      </c>
    </row>
    <row r="67" spans="1:7">
      <c r="A67" t="s">
        <v>62</v>
      </c>
      <c r="C67">
        <v>2</v>
      </c>
      <c r="D67">
        <v>687</v>
      </c>
      <c r="G67" t="s">
        <v>10</v>
      </c>
    </row>
    <row r="68" spans="1:7">
      <c r="A68" t="s">
        <v>63</v>
      </c>
      <c r="C68">
        <v>2</v>
      </c>
      <c r="D68">
        <v>760</v>
      </c>
      <c r="G68" t="s">
        <v>10</v>
      </c>
    </row>
    <row r="69" spans="1:7">
      <c r="A69" t="s">
        <v>64</v>
      </c>
      <c r="C69">
        <v>2</v>
      </c>
      <c r="D69">
        <v>774</v>
      </c>
      <c r="G69" t="s">
        <v>10</v>
      </c>
    </row>
    <row r="70" spans="1:7">
      <c r="A70" t="s">
        <v>65</v>
      </c>
      <c r="C70">
        <v>2</v>
      </c>
      <c r="D70">
        <v>778</v>
      </c>
      <c r="G70" t="s">
        <v>10</v>
      </c>
    </row>
    <row r="71" spans="1:7">
      <c r="A71" t="s">
        <v>66</v>
      </c>
      <c r="C71">
        <v>2</v>
      </c>
      <c r="D71">
        <v>805</v>
      </c>
      <c r="G71" t="s">
        <v>10</v>
      </c>
    </row>
    <row r="72" spans="1:7">
      <c r="A72" t="s">
        <v>67</v>
      </c>
      <c r="C72">
        <v>2</v>
      </c>
      <c r="D72">
        <v>929</v>
      </c>
      <c r="G72" t="s">
        <v>10</v>
      </c>
    </row>
    <row r="73" spans="1:7">
      <c r="A73" t="s">
        <v>68</v>
      </c>
      <c r="C73">
        <v>2</v>
      </c>
      <c r="D73">
        <v>936</v>
      </c>
      <c r="G73" t="s">
        <v>10</v>
      </c>
    </row>
    <row r="74" spans="1:7">
      <c r="A74" t="s">
        <v>69</v>
      </c>
      <c r="C74">
        <v>2</v>
      </c>
      <c r="D74">
        <v>959</v>
      </c>
      <c r="G74" t="s">
        <v>10</v>
      </c>
    </row>
    <row r="75" spans="1:7">
      <c r="A75" t="s">
        <v>70</v>
      </c>
      <c r="C75">
        <v>2</v>
      </c>
      <c r="D75">
        <v>1106</v>
      </c>
      <c r="G75" t="s">
        <v>10</v>
      </c>
    </row>
    <row r="76" spans="1:7">
      <c r="A76" t="s">
        <v>149</v>
      </c>
      <c r="B76" t="s">
        <v>71</v>
      </c>
      <c r="C76">
        <v>4</v>
      </c>
      <c r="D76">
        <v>1191</v>
      </c>
      <c r="G76" t="s">
        <v>10</v>
      </c>
    </row>
    <row r="77" spans="1:7">
      <c r="A77" t="s">
        <v>72</v>
      </c>
      <c r="C77">
        <v>2</v>
      </c>
      <c r="D77">
        <v>1201</v>
      </c>
      <c r="G77" t="s">
        <v>10</v>
      </c>
    </row>
    <row r="78" spans="1:7">
      <c r="A78" t="s">
        <v>73</v>
      </c>
      <c r="C78">
        <v>2</v>
      </c>
      <c r="D78">
        <v>1393</v>
      </c>
      <c r="G78" t="s">
        <v>10</v>
      </c>
    </row>
    <row r="79" spans="1:7">
      <c r="A79" t="s">
        <v>74</v>
      </c>
      <c r="C79">
        <v>10</v>
      </c>
      <c r="D79">
        <v>1452</v>
      </c>
      <c r="G79" t="s">
        <v>10</v>
      </c>
    </row>
    <row r="80" spans="1:7">
      <c r="A80" t="s">
        <v>75</v>
      </c>
      <c r="C80">
        <v>8</v>
      </c>
      <c r="D80">
        <v>1602</v>
      </c>
      <c r="G80" t="s">
        <v>10</v>
      </c>
    </row>
    <row r="81" spans="1:7">
      <c r="A81" t="s">
        <v>76</v>
      </c>
      <c r="C81">
        <v>4</v>
      </c>
      <c r="D81">
        <v>1992</v>
      </c>
      <c r="G81" t="s">
        <v>10</v>
      </c>
    </row>
    <row r="82" spans="1:7">
      <c r="A82" t="s">
        <v>77</v>
      </c>
      <c r="C82">
        <v>4</v>
      </c>
      <c r="D82">
        <v>2403</v>
      </c>
      <c r="G82" t="s">
        <v>10</v>
      </c>
    </row>
    <row r="83" spans="1:7">
      <c r="A83" t="s">
        <v>78</v>
      </c>
      <c r="C83">
        <v>4</v>
      </c>
      <c r="D83">
        <v>2603</v>
      </c>
      <c r="G83" t="s">
        <v>10</v>
      </c>
    </row>
    <row r="85" spans="1:7">
      <c r="A85" s="3" t="s">
        <v>79</v>
      </c>
      <c r="B85" s="3" t="s">
        <v>13</v>
      </c>
    </row>
    <row r="86" spans="1:7">
      <c r="A86" s="3" t="s">
        <v>3</v>
      </c>
      <c r="B86" s="3"/>
      <c r="C86" s="3" t="s">
        <v>4</v>
      </c>
      <c r="D86" s="3" t="s">
        <v>5</v>
      </c>
      <c r="E86" s="3" t="s">
        <v>6</v>
      </c>
      <c r="F86" s="3" t="s">
        <v>7</v>
      </c>
      <c r="G86" s="3" t="s">
        <v>8</v>
      </c>
    </row>
    <row r="87" spans="1:7">
      <c r="A87" s="5"/>
      <c r="B87" s="5" t="s">
        <v>80</v>
      </c>
      <c r="C87" s="5">
        <v>2</v>
      </c>
      <c r="D87" s="5">
        <v>478</v>
      </c>
      <c r="G87" t="s">
        <v>10</v>
      </c>
    </row>
    <row r="88" spans="1:7">
      <c r="A88" s="5"/>
      <c r="B88" s="5" t="s">
        <v>81</v>
      </c>
      <c r="C88" s="5">
        <v>2</v>
      </c>
      <c r="D88" s="5">
        <v>479</v>
      </c>
      <c r="G88" t="s">
        <v>10</v>
      </c>
    </row>
    <row r="89" spans="1:7">
      <c r="A89" s="5"/>
      <c r="B89" s="5" t="s">
        <v>82</v>
      </c>
      <c r="C89" s="5">
        <v>2</v>
      </c>
      <c r="D89" s="5">
        <v>487</v>
      </c>
      <c r="G89" t="s">
        <v>10</v>
      </c>
    </row>
    <row r="90" spans="1:7">
      <c r="A90" s="5"/>
      <c r="B90" s="5" t="s">
        <v>83</v>
      </c>
      <c r="C90" s="5">
        <v>2</v>
      </c>
      <c r="D90" s="5">
        <v>491</v>
      </c>
      <c r="G90" t="s">
        <v>10</v>
      </c>
    </row>
    <row r="91" spans="1:7">
      <c r="A91" s="5" t="s">
        <v>84</v>
      </c>
      <c r="B91" s="5"/>
      <c r="C91" s="5">
        <v>2</v>
      </c>
      <c r="D91" s="5">
        <v>524</v>
      </c>
      <c r="G91" t="s">
        <v>10</v>
      </c>
    </row>
    <row r="92" spans="1:7">
      <c r="A92" s="5" t="s">
        <v>85</v>
      </c>
      <c r="B92" s="5"/>
      <c r="C92" s="5">
        <v>2</v>
      </c>
      <c r="D92" s="5">
        <v>530</v>
      </c>
      <c r="G92" t="s">
        <v>10</v>
      </c>
    </row>
    <row r="93" spans="1:7">
      <c r="A93" s="5" t="s">
        <v>86</v>
      </c>
      <c r="B93" s="5"/>
      <c r="C93" s="5">
        <v>2</v>
      </c>
      <c r="D93" s="5">
        <v>553</v>
      </c>
      <c r="G93" t="s">
        <v>10</v>
      </c>
    </row>
    <row r="94" spans="1:7">
      <c r="A94" s="5" t="s">
        <v>87</v>
      </c>
      <c r="B94" s="5"/>
      <c r="C94" s="5">
        <v>2</v>
      </c>
      <c r="D94" s="5">
        <v>569</v>
      </c>
      <c r="G94" t="s">
        <v>10</v>
      </c>
    </row>
    <row r="95" spans="1:7">
      <c r="A95" s="5" t="s">
        <v>88</v>
      </c>
      <c r="B95" s="5"/>
      <c r="C95" s="5">
        <v>2</v>
      </c>
      <c r="D95" s="5">
        <v>609</v>
      </c>
      <c r="G95" t="s">
        <v>10</v>
      </c>
    </row>
    <row r="96" spans="1:7">
      <c r="A96" s="5" t="s">
        <v>89</v>
      </c>
      <c r="B96" s="5"/>
      <c r="C96" s="5">
        <v>2</v>
      </c>
      <c r="D96" s="5">
        <v>619</v>
      </c>
      <c r="G96" t="s">
        <v>10</v>
      </c>
    </row>
    <row r="97" spans="1:7">
      <c r="A97" s="5"/>
      <c r="B97" s="5" t="s">
        <v>90</v>
      </c>
      <c r="C97" s="5">
        <v>2</v>
      </c>
      <c r="D97" s="5">
        <v>621</v>
      </c>
      <c r="G97" t="s">
        <v>10</v>
      </c>
    </row>
    <row r="98" spans="1:7">
      <c r="A98" s="5"/>
      <c r="B98" s="5" t="s">
        <v>92</v>
      </c>
      <c r="C98" s="5">
        <v>2</v>
      </c>
      <c r="D98" s="5">
        <v>623</v>
      </c>
      <c r="G98" t="s">
        <v>10</v>
      </c>
    </row>
    <row r="99" spans="1:7">
      <c r="A99" s="5"/>
      <c r="B99" s="5" t="s">
        <v>91</v>
      </c>
      <c r="C99" s="5">
        <v>2</v>
      </c>
      <c r="D99" s="5">
        <v>624</v>
      </c>
      <c r="G99" t="s">
        <v>10</v>
      </c>
    </row>
    <row r="100" spans="1:7">
      <c r="A100" s="5" t="s">
        <v>93</v>
      </c>
      <c r="B100" s="5"/>
      <c r="C100" s="5">
        <v>2</v>
      </c>
      <c r="D100" s="5">
        <v>638</v>
      </c>
      <c r="G100" t="s">
        <v>10</v>
      </c>
    </row>
    <row r="101" spans="1:7">
      <c r="A101" s="5"/>
      <c r="B101" s="5" t="s">
        <v>95</v>
      </c>
      <c r="C101" s="5">
        <v>2</v>
      </c>
      <c r="D101" s="5">
        <v>656</v>
      </c>
      <c r="G101" t="s">
        <v>10</v>
      </c>
    </row>
    <row r="102" spans="1:7">
      <c r="A102" s="5" t="s">
        <v>94</v>
      </c>
      <c r="B102" s="5" t="s">
        <v>96</v>
      </c>
      <c r="C102" s="5">
        <v>4</v>
      </c>
      <c r="D102" s="5">
        <v>657</v>
      </c>
      <c r="G102" t="s">
        <v>10</v>
      </c>
    </row>
    <row r="103" spans="1:7">
      <c r="A103" s="5"/>
      <c r="B103" s="5" t="s">
        <v>97</v>
      </c>
      <c r="C103" s="5">
        <v>2</v>
      </c>
      <c r="D103" s="5">
        <v>723</v>
      </c>
      <c r="G103" t="s">
        <v>10</v>
      </c>
    </row>
    <row r="104" spans="1:7">
      <c r="A104" s="5"/>
      <c r="B104" s="5" t="s">
        <v>98</v>
      </c>
      <c r="C104" s="5">
        <v>2</v>
      </c>
      <c r="D104" s="5">
        <v>736</v>
      </c>
      <c r="G104" t="s">
        <v>10</v>
      </c>
    </row>
    <row r="105" spans="1:7">
      <c r="A105" s="5"/>
      <c r="B105" s="5" t="s">
        <v>99</v>
      </c>
      <c r="C105" s="5">
        <v>2</v>
      </c>
      <c r="D105" s="5">
        <v>749</v>
      </c>
      <c r="G105" t="s">
        <v>10</v>
      </c>
    </row>
    <row r="106" spans="1:7">
      <c r="A106" s="5"/>
      <c r="B106" s="5" t="s">
        <v>100</v>
      </c>
      <c r="C106" s="5">
        <v>2</v>
      </c>
      <c r="D106" s="5">
        <v>775</v>
      </c>
      <c r="G106" t="s">
        <v>10</v>
      </c>
    </row>
    <row r="107" spans="1:7">
      <c r="A107" s="5" t="s">
        <v>101</v>
      </c>
      <c r="B107" s="5"/>
      <c r="C107" s="5">
        <v>4</v>
      </c>
      <c r="D107" s="5">
        <v>1602</v>
      </c>
      <c r="G107" t="s">
        <v>10</v>
      </c>
    </row>
    <row r="108" spans="1:7">
      <c r="A108" s="5" t="s">
        <v>102</v>
      </c>
      <c r="B108" s="5" t="s">
        <v>103</v>
      </c>
      <c r="C108" s="5">
        <v>4</v>
      </c>
      <c r="D108" s="5">
        <v>2403</v>
      </c>
      <c r="G108" t="s">
        <v>10</v>
      </c>
    </row>
    <row r="110" spans="1:7">
      <c r="A110" s="3" t="s">
        <v>104</v>
      </c>
      <c r="B110" s="3"/>
    </row>
    <row r="111" spans="1:7">
      <c r="A111" s="3" t="s">
        <v>3</v>
      </c>
      <c r="B111" s="3"/>
      <c r="C111" s="3" t="s">
        <v>4</v>
      </c>
      <c r="D111" s="3" t="s">
        <v>5</v>
      </c>
      <c r="E111" s="3" t="s">
        <v>6</v>
      </c>
      <c r="F111" s="3" t="s">
        <v>7</v>
      </c>
      <c r="G111" s="3" t="s">
        <v>8</v>
      </c>
    </row>
    <row r="112" spans="1:7">
      <c r="A112" t="s">
        <v>105</v>
      </c>
      <c r="C112">
        <v>4</v>
      </c>
      <c r="D112">
        <v>901</v>
      </c>
      <c r="G112" t="s">
        <v>10</v>
      </c>
    </row>
    <row r="113" spans="1:7">
      <c r="A113" t="s">
        <v>106</v>
      </c>
      <c r="C113">
        <v>4</v>
      </c>
      <c r="D113">
        <v>1992</v>
      </c>
      <c r="G113" t="s">
        <v>10</v>
      </c>
    </row>
    <row r="114" spans="1:7">
      <c r="A114" t="s">
        <v>107</v>
      </c>
      <c r="C114">
        <v>4</v>
      </c>
      <c r="D114">
        <v>2173</v>
      </c>
      <c r="G114" t="s">
        <v>10</v>
      </c>
    </row>
    <row r="115" spans="1:7">
      <c r="A115" t="s">
        <v>108</v>
      </c>
      <c r="C115">
        <v>2</v>
      </c>
      <c r="D115">
        <v>2413</v>
      </c>
      <c r="G115" t="s">
        <v>10</v>
      </c>
    </row>
    <row r="116" spans="1:7">
      <c r="A116" t="s">
        <v>109</v>
      </c>
      <c r="C116">
        <v>4</v>
      </c>
      <c r="D116">
        <v>2603</v>
      </c>
      <c r="G116" t="s">
        <v>10</v>
      </c>
    </row>
    <row r="117" spans="1:7">
      <c r="A117" t="s">
        <v>110</v>
      </c>
      <c r="C117">
        <v>2</v>
      </c>
      <c r="D117">
        <v>5036</v>
      </c>
      <c r="G117" t="s">
        <v>10</v>
      </c>
    </row>
    <row r="119" spans="1:7">
      <c r="A119" s="3" t="s">
        <v>111</v>
      </c>
      <c r="B119" s="3" t="s">
        <v>13</v>
      </c>
    </row>
    <row r="120" spans="1:7">
      <c r="A120" s="3" t="s">
        <v>3</v>
      </c>
      <c r="B120" s="3"/>
      <c r="C120" s="3" t="s">
        <v>4</v>
      </c>
      <c r="D120" s="3" t="s">
        <v>5</v>
      </c>
      <c r="E120" s="3" t="s">
        <v>6</v>
      </c>
      <c r="F120" s="3" t="s">
        <v>7</v>
      </c>
      <c r="G120" s="3" t="s">
        <v>8</v>
      </c>
    </row>
    <row r="121" spans="1:7">
      <c r="A121" s="5"/>
      <c r="B121" s="5" t="s">
        <v>112</v>
      </c>
      <c r="C121" s="5">
        <v>4</v>
      </c>
      <c r="D121" s="5">
        <v>1602</v>
      </c>
      <c r="G121" t="s">
        <v>10</v>
      </c>
    </row>
    <row r="123" spans="1:7">
      <c r="A123" s="3" t="s">
        <v>113</v>
      </c>
      <c r="B123" s="3"/>
    </row>
    <row r="124" spans="1:7">
      <c r="A124" s="3" t="s">
        <v>3</v>
      </c>
      <c r="B124" s="3"/>
      <c r="C124" s="3" t="s">
        <v>4</v>
      </c>
      <c r="D124" s="3" t="s">
        <v>5</v>
      </c>
      <c r="E124" s="3" t="s">
        <v>6</v>
      </c>
      <c r="F124" s="3" t="s">
        <v>7</v>
      </c>
      <c r="G124" s="3" t="s">
        <v>8</v>
      </c>
    </row>
    <row r="125" spans="1:7">
      <c r="A125" t="s">
        <v>114</v>
      </c>
      <c r="C125">
        <v>2</v>
      </c>
      <c r="D125">
        <v>4334</v>
      </c>
      <c r="G125" t="s">
        <v>10</v>
      </c>
    </row>
    <row r="126" spans="1:7">
      <c r="A126" t="s">
        <v>115</v>
      </c>
      <c r="C126">
        <v>2</v>
      </c>
      <c r="D126">
        <v>4343</v>
      </c>
      <c r="G126" t="s">
        <v>10</v>
      </c>
    </row>
    <row r="127" spans="1:7">
      <c r="A127" t="s">
        <v>116</v>
      </c>
      <c r="C127">
        <v>2</v>
      </c>
      <c r="D127">
        <v>4543</v>
      </c>
      <c r="G127" t="s">
        <v>10</v>
      </c>
    </row>
    <row r="128" spans="1:7">
      <c r="A128" t="s">
        <v>117</v>
      </c>
      <c r="C128">
        <v>2</v>
      </c>
      <c r="D128">
        <v>4562</v>
      </c>
      <c r="G128" t="s">
        <v>10</v>
      </c>
    </row>
    <row r="129" spans="1:7">
      <c r="A129" t="s">
        <v>118</v>
      </c>
      <c r="C129">
        <v>2</v>
      </c>
      <c r="D129">
        <v>5034</v>
      </c>
      <c r="G129" t="s">
        <v>10</v>
      </c>
    </row>
    <row r="130" spans="1:7">
      <c r="A130" t="s">
        <v>119</v>
      </c>
      <c r="C130">
        <v>2</v>
      </c>
      <c r="D130">
        <v>5044</v>
      </c>
      <c r="G130" t="s">
        <v>10</v>
      </c>
    </row>
    <row r="132" spans="1:7">
      <c r="A132" s="3" t="s">
        <v>120</v>
      </c>
      <c r="B132" s="3" t="s">
        <v>13</v>
      </c>
    </row>
    <row r="133" spans="1:7">
      <c r="A133" s="3" t="s">
        <v>3</v>
      </c>
      <c r="B133" s="3"/>
      <c r="C133" s="3" t="s">
        <v>4</v>
      </c>
      <c r="D133" s="3" t="s">
        <v>5</v>
      </c>
      <c r="E133" s="3" t="s">
        <v>6</v>
      </c>
      <c r="F133" s="3" t="s">
        <v>7</v>
      </c>
      <c r="G133" s="3" t="s">
        <v>8</v>
      </c>
    </row>
    <row r="134" spans="1:7">
      <c r="A134" s="5" t="s">
        <v>121</v>
      </c>
      <c r="B134" s="5"/>
      <c r="C134" s="5">
        <v>2</v>
      </c>
      <c r="D134" s="5">
        <v>901</v>
      </c>
      <c r="G134" t="s">
        <v>10</v>
      </c>
    </row>
    <row r="135" spans="1:7">
      <c r="A135" s="5" t="s">
        <v>122</v>
      </c>
      <c r="B135" s="5" t="s">
        <v>123</v>
      </c>
      <c r="C135" s="5">
        <v>8</v>
      </c>
      <c r="D135" s="5">
        <v>1992</v>
      </c>
      <c r="G135" t="s">
        <v>10</v>
      </c>
    </row>
    <row r="136" spans="1:7">
      <c r="A136" s="5" t="s">
        <v>124</v>
      </c>
      <c r="B136" s="5" t="s">
        <v>125</v>
      </c>
      <c r="C136" s="5">
        <v>8</v>
      </c>
      <c r="D136" s="5">
        <v>2603</v>
      </c>
      <c r="G136" t="s">
        <v>10</v>
      </c>
    </row>
    <row r="138" spans="1:7">
      <c r="A138" s="3" t="s">
        <v>126</v>
      </c>
      <c r="B138" s="3" t="s">
        <v>13</v>
      </c>
    </row>
    <row r="139" spans="1:7">
      <c r="A139" s="3" t="s">
        <v>3</v>
      </c>
      <c r="B139" s="3"/>
      <c r="C139" s="3" t="s">
        <v>4</v>
      </c>
      <c r="D139" s="3" t="s">
        <v>5</v>
      </c>
      <c r="E139" s="3" t="s">
        <v>6</v>
      </c>
      <c r="F139" s="3" t="s">
        <v>7</v>
      </c>
      <c r="G139" s="3" t="s">
        <v>8</v>
      </c>
    </row>
    <row r="140" spans="1:7">
      <c r="A140" s="5"/>
      <c r="B140" s="5" t="s">
        <v>127</v>
      </c>
      <c r="C140" s="5">
        <v>2</v>
      </c>
      <c r="D140" s="5">
        <v>901</v>
      </c>
      <c r="G140" t="s">
        <v>10</v>
      </c>
    </row>
    <row r="141" spans="1:7">
      <c r="A141" s="5" t="s">
        <v>128</v>
      </c>
      <c r="B141" s="5"/>
      <c r="C141" s="5">
        <v>2</v>
      </c>
      <c r="D141" s="5">
        <v>4524</v>
      </c>
      <c r="G141" t="s">
        <v>10</v>
      </c>
    </row>
    <row r="142" spans="1:7">
      <c r="A142" s="5" t="s">
        <v>129</v>
      </c>
      <c r="B142" s="5"/>
      <c r="C142" s="5">
        <v>2</v>
      </c>
      <c r="D142" s="5">
        <v>5015</v>
      </c>
      <c r="G142" t="s">
        <v>10</v>
      </c>
    </row>
    <row r="144" spans="1:7">
      <c r="A144" s="3" t="s">
        <v>130</v>
      </c>
      <c r="B144" s="3" t="s">
        <v>13</v>
      </c>
    </row>
    <row r="145" spans="1:7">
      <c r="A145" s="3" t="s">
        <v>3</v>
      </c>
      <c r="B145" s="3"/>
      <c r="C145" s="3" t="s">
        <v>4</v>
      </c>
      <c r="D145" s="3" t="s">
        <v>5</v>
      </c>
      <c r="E145" s="3" t="s">
        <v>6</v>
      </c>
      <c r="F145" s="3" t="s">
        <v>7</v>
      </c>
      <c r="G145" s="3" t="s">
        <v>8</v>
      </c>
    </row>
    <row r="146" spans="1:7">
      <c r="A146" s="5"/>
      <c r="B146" s="5" t="s">
        <v>131</v>
      </c>
      <c r="C146" s="5">
        <v>2</v>
      </c>
      <c r="D146" s="5">
        <v>4305</v>
      </c>
      <c r="G146" t="s">
        <v>10</v>
      </c>
    </row>
    <row r="147" spans="1:7">
      <c r="A147" s="5" t="s">
        <v>132</v>
      </c>
      <c r="B147" s="5"/>
      <c r="C147" s="5">
        <v>2</v>
      </c>
      <c r="D147" s="5">
        <v>4315</v>
      </c>
      <c r="G147" t="s">
        <v>10</v>
      </c>
    </row>
    <row r="148" spans="1:7">
      <c r="A148" s="5"/>
      <c r="B148" s="5" t="s">
        <v>133</v>
      </c>
      <c r="C148" s="5">
        <v>2</v>
      </c>
      <c r="D148" s="5">
        <v>4515</v>
      </c>
      <c r="G148" t="s">
        <v>10</v>
      </c>
    </row>
    <row r="149" spans="1:7">
      <c r="A149" s="5"/>
      <c r="B149" s="5" t="s">
        <v>134</v>
      </c>
      <c r="C149" s="5">
        <v>2</v>
      </c>
      <c r="D149" s="5">
        <v>5006</v>
      </c>
      <c r="G149" t="s">
        <v>10</v>
      </c>
    </row>
    <row r="151" spans="1:7">
      <c r="A151" s="6" t="s">
        <v>135</v>
      </c>
      <c r="B151" s="6"/>
    </row>
    <row r="153" spans="1:7">
      <c r="A153" s="6" t="s">
        <v>136</v>
      </c>
      <c r="B153" s="6"/>
    </row>
    <row r="154" spans="1:7">
      <c r="A154" s="3" t="s">
        <v>3</v>
      </c>
      <c r="B154" s="3"/>
      <c r="C154" s="3" t="s">
        <v>4</v>
      </c>
      <c r="D154" s="3" t="s">
        <v>5</v>
      </c>
    </row>
    <row r="155" spans="1:7">
      <c r="A155" s="7" t="s">
        <v>137</v>
      </c>
      <c r="B155" s="7"/>
      <c r="C155">
        <v>2</v>
      </c>
      <c r="D155">
        <v>2290</v>
      </c>
    </row>
    <row r="156" spans="1:7">
      <c r="A156" s="4" t="s">
        <v>138</v>
      </c>
      <c r="B156" s="4"/>
    </row>
    <row r="157" spans="1:7">
      <c r="A157" s="4"/>
      <c r="B157" s="4"/>
    </row>
    <row r="158" spans="1:7">
      <c r="A158" s="4" t="s">
        <v>139</v>
      </c>
      <c r="B158" s="4"/>
      <c r="C158">
        <v>2</v>
      </c>
      <c r="D158">
        <v>1880</v>
      </c>
    </row>
    <row r="159" spans="1:7">
      <c r="A159" s="4" t="s">
        <v>140</v>
      </c>
      <c r="B159" s="4"/>
    </row>
    <row r="160" spans="1:7">
      <c r="A160" s="4"/>
      <c r="B160" s="4"/>
    </row>
    <row r="161" spans="1:4">
      <c r="A161" s="6" t="s">
        <v>141</v>
      </c>
      <c r="B161" s="6"/>
    </row>
    <row r="162" spans="1:4">
      <c r="A162" s="3" t="s">
        <v>3</v>
      </c>
      <c r="B162" s="3"/>
      <c r="C162" s="3" t="s">
        <v>4</v>
      </c>
      <c r="D162" s="3" t="s">
        <v>5</v>
      </c>
    </row>
    <row r="163" spans="1:4">
      <c r="A163" s="7" t="s">
        <v>142</v>
      </c>
      <c r="B163" s="7"/>
      <c r="C163">
        <v>2</v>
      </c>
      <c r="D163">
        <v>5100</v>
      </c>
    </row>
    <row r="165" spans="1:4">
      <c r="A165" s="6" t="s">
        <v>143</v>
      </c>
      <c r="B165" s="6"/>
    </row>
    <row r="166" spans="1:4">
      <c r="A166" s="3" t="s">
        <v>3</v>
      </c>
      <c r="B166" s="3"/>
      <c r="C166" s="3" t="s">
        <v>4</v>
      </c>
      <c r="D166" s="3" t="s">
        <v>5</v>
      </c>
    </row>
    <row r="167" spans="1:4">
      <c r="A167" s="7" t="s">
        <v>144</v>
      </c>
      <c r="B167" s="7"/>
      <c r="C167">
        <v>2</v>
      </c>
      <c r="D167">
        <v>774</v>
      </c>
    </row>
    <row r="168" spans="1:4">
      <c r="A168" s="7" t="s">
        <v>145</v>
      </c>
      <c r="B168" s="7"/>
      <c r="C168">
        <v>2</v>
      </c>
      <c r="D168">
        <v>567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8BA5B-0932-4F0B-8A02-859EDFC4EEBF}">
  <dimension ref="A1:N169"/>
  <sheetViews>
    <sheetView tabSelected="1" workbookViewId="0">
      <selection activeCell="I8" sqref="I8"/>
    </sheetView>
  </sheetViews>
  <sheetFormatPr defaultRowHeight="15"/>
  <cols>
    <col min="1" max="1" width="34.42578125" customWidth="1"/>
    <col min="2" max="2" width="16.85546875" customWidth="1"/>
    <col min="9" max="9" width="10.7109375" bestFit="1" customWidth="1"/>
  </cols>
  <sheetData>
    <row r="1" spans="1:14" ht="20.25">
      <c r="A1" s="1" t="s">
        <v>0</v>
      </c>
      <c r="B1" s="1"/>
      <c r="H1" t="s">
        <v>1</v>
      </c>
    </row>
    <row r="2" spans="1:14">
      <c r="A2" s="2" t="s">
        <v>156</v>
      </c>
      <c r="B2" s="2"/>
    </row>
    <row r="3" spans="1:14">
      <c r="A3" s="2"/>
      <c r="B3" s="2"/>
      <c r="C3" s="2"/>
    </row>
    <row r="4" spans="1:14">
      <c r="A4" s="3"/>
      <c r="B4" s="3"/>
    </row>
    <row r="5" spans="1:14">
      <c r="A5" s="3"/>
      <c r="B5" s="3"/>
    </row>
    <row r="6" spans="1:14">
      <c r="A6" s="3"/>
      <c r="B6" s="3"/>
    </row>
    <row r="7" spans="1:14">
      <c r="I7" s="9">
        <v>44749</v>
      </c>
    </row>
    <row r="8" spans="1:14">
      <c r="A8" s="3" t="s">
        <v>2</v>
      </c>
      <c r="B8" s="3"/>
    </row>
    <row r="9" spans="1:14">
      <c r="A9" s="3" t="s">
        <v>3</v>
      </c>
      <c r="B9" s="3"/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I9" s="3" t="s">
        <v>158</v>
      </c>
    </row>
    <row r="10" spans="1:14">
      <c r="A10" t="s">
        <v>9</v>
      </c>
      <c r="C10">
        <v>2</v>
      </c>
      <c r="D10">
        <v>4400</v>
      </c>
      <c r="G10" t="s">
        <v>10</v>
      </c>
      <c r="I10" s="3" t="s">
        <v>10</v>
      </c>
      <c r="J10" s="3" t="s">
        <v>159</v>
      </c>
      <c r="K10" s="3" t="s">
        <v>160</v>
      </c>
      <c r="L10" s="3" t="s">
        <v>161</v>
      </c>
      <c r="M10" s="3" t="s">
        <v>162</v>
      </c>
      <c r="N10" s="3" t="s">
        <v>163</v>
      </c>
    </row>
    <row r="11" spans="1:14">
      <c r="A11" s="4" t="s">
        <v>11</v>
      </c>
      <c r="B11" s="4"/>
      <c r="I11" t="s">
        <v>164</v>
      </c>
      <c r="J11">
        <f>4472+2704+825+(-30+0+0)</f>
        <v>7971</v>
      </c>
      <c r="K11">
        <f>4482+2704+702+(-29+0+0)</f>
        <v>7859</v>
      </c>
      <c r="L11">
        <f>4501+2704+786+(-11+0+0)</f>
        <v>7980</v>
      </c>
      <c r="M11">
        <f>4511+2704+986+(-9+0+0)</f>
        <v>8192</v>
      </c>
      <c r="N11">
        <f>4150+2506+1508+1448+(-21+0+0+0)</f>
        <v>9591</v>
      </c>
    </row>
    <row r="12" spans="1:14">
      <c r="A12" s="4"/>
      <c r="B12" s="4"/>
      <c r="I12" t="s">
        <v>165</v>
      </c>
      <c r="J12">
        <f>4472+2704+786+(-30+0+0)</f>
        <v>7932</v>
      </c>
      <c r="K12">
        <f>4482+2704+664+(-29+0+0)</f>
        <v>7821</v>
      </c>
      <c r="L12">
        <f>4501+2704+749+(-11+0+0)</f>
        <v>7943</v>
      </c>
      <c r="M12">
        <f>4511+2704+950+(-9+0+0)</f>
        <v>8156</v>
      </c>
      <c r="N12">
        <f>4150+2506+1508+1159+(-21+0+0+0)</f>
        <v>9302</v>
      </c>
    </row>
    <row r="13" spans="1:14">
      <c r="A13" s="3" t="s">
        <v>12</v>
      </c>
      <c r="B13" s="3" t="s">
        <v>13</v>
      </c>
      <c r="I13" t="s">
        <v>166</v>
      </c>
      <c r="J13">
        <f>4472+2704+772+(-30+0+0)</f>
        <v>7918</v>
      </c>
      <c r="K13">
        <f>4482+2704+654+(-29+0+0)</f>
        <v>7811</v>
      </c>
      <c r="L13">
        <f>4501+2704+738+(-11+0+0)</f>
        <v>7932</v>
      </c>
      <c r="M13">
        <f>4511+2704+935+(-9+0+0)</f>
        <v>8141</v>
      </c>
      <c r="N13">
        <f>4150+2506+1508+980+(-21+0+0+0)</f>
        <v>9123</v>
      </c>
    </row>
    <row r="14" spans="1:14">
      <c r="A14" s="3" t="s">
        <v>3</v>
      </c>
      <c r="B14" s="3"/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I14" t="s">
        <v>167</v>
      </c>
      <c r="J14">
        <f>4472+2704+800+(-30+0+0)</f>
        <v>7946</v>
      </c>
      <c r="K14">
        <f>4482+2704+684+(-29+0+0)</f>
        <v>7841</v>
      </c>
      <c r="L14">
        <f>4501+2704+766+(-11+0+0)</f>
        <v>7960</v>
      </c>
      <c r="M14">
        <f>4511+2704+958+(-9+0+0)</f>
        <v>8164</v>
      </c>
      <c r="N14">
        <f>4150+2506+1508+822+(-21+0+0+0)</f>
        <v>8965</v>
      </c>
    </row>
    <row r="15" spans="1:14">
      <c r="A15" t="s">
        <v>14</v>
      </c>
      <c r="C15">
        <v>2</v>
      </c>
      <c r="D15">
        <v>541</v>
      </c>
      <c r="G15" t="s">
        <v>10</v>
      </c>
      <c r="I15" t="s">
        <v>168</v>
      </c>
      <c r="J15">
        <f>5200+2070+705+(-30+0+0)</f>
        <v>7945</v>
      </c>
      <c r="K15">
        <f>5210+2070+597+(-29+0+0)</f>
        <v>7848</v>
      </c>
      <c r="L15">
        <f>5229+2070+676+(-11+0+0)</f>
        <v>7964</v>
      </c>
      <c r="M15">
        <f>5239+2070+859+(-9+0+0)</f>
        <v>8159</v>
      </c>
      <c r="N15">
        <f>4150+2257+1508+992+(-21+0+0+0)</f>
        <v>8886</v>
      </c>
    </row>
    <row r="16" spans="1:14">
      <c r="A16" t="s">
        <v>15</v>
      </c>
      <c r="C16">
        <v>2</v>
      </c>
      <c r="D16">
        <v>548</v>
      </c>
      <c r="G16" t="s">
        <v>10</v>
      </c>
      <c r="I16" t="s">
        <v>169</v>
      </c>
      <c r="J16">
        <f>5200+2070+671+(-30+0+0)</f>
        <v>7911</v>
      </c>
      <c r="K16">
        <f>5210+2070+567+(-29+0+0)</f>
        <v>7818</v>
      </c>
      <c r="L16">
        <f>5229+2070+647+(-11+0+0)</f>
        <v>7935</v>
      </c>
      <c r="M16">
        <f>5239+2070+827+(-9+0+0)</f>
        <v>8127</v>
      </c>
      <c r="N16">
        <f>4150+2257+1508+814+(-21+0+0+0)</f>
        <v>8708</v>
      </c>
    </row>
    <row r="17" spans="1:14">
      <c r="A17" t="s">
        <v>16</v>
      </c>
      <c r="C17">
        <v>2</v>
      </c>
      <c r="D17">
        <v>552</v>
      </c>
      <c r="G17" t="s">
        <v>10</v>
      </c>
      <c r="I17" t="s">
        <v>170</v>
      </c>
      <c r="J17">
        <f>5200+2070+668+(-30+0+0)</f>
        <v>7908</v>
      </c>
      <c r="K17">
        <f>5210+2070+574+(-29+0+0)</f>
        <v>7825</v>
      </c>
      <c r="L17">
        <f>5229+2070+652+(-11+0+0)</f>
        <v>7940</v>
      </c>
      <c r="M17">
        <f>5239+2070+822+(-9+0+0)</f>
        <v>8122</v>
      </c>
      <c r="N17">
        <f>4150+2257+1508+740+(-21+0+0+0)</f>
        <v>8634</v>
      </c>
    </row>
    <row r="18" spans="1:14">
      <c r="A18" t="s">
        <v>17</v>
      </c>
      <c r="C18">
        <v>2</v>
      </c>
      <c r="D18">
        <v>570</v>
      </c>
      <c r="G18" t="s">
        <v>10</v>
      </c>
      <c r="I18" t="s">
        <v>171</v>
      </c>
      <c r="J18">
        <f>5200+2070+704+(-30+0+0)</f>
        <v>7944</v>
      </c>
      <c r="K18">
        <f>5210+2070+615+(-29+0+0)</f>
        <v>7866</v>
      </c>
      <c r="L18">
        <f>5229+2070+689+(-11+0+0)</f>
        <v>7977</v>
      </c>
      <c r="M18">
        <f>5239+2070+851+(-9+0+0)</f>
        <v>8151</v>
      </c>
      <c r="N18">
        <f>4150+2257+1508+722+(-21+0+0+0)</f>
        <v>8616</v>
      </c>
    </row>
    <row r="19" spans="1:14">
      <c r="A19" t="s">
        <v>18</v>
      </c>
      <c r="C19">
        <v>2</v>
      </c>
      <c r="D19">
        <v>613</v>
      </c>
      <c r="G19" t="s">
        <v>10</v>
      </c>
      <c r="I19" t="s">
        <v>172</v>
      </c>
      <c r="J19">
        <f>4690+936+1664+672+(-35+0+0+0)</f>
        <v>7927</v>
      </c>
      <c r="K19">
        <f>4700+936+1664+594+(-33+0+0+0)</f>
        <v>7861</v>
      </c>
      <c r="L19">
        <f>4719+936+1664+665+(-17+0+0+0)</f>
        <v>7967</v>
      </c>
      <c r="M19">
        <f>4739+936+1664+814+(-17+0+0+0)</f>
        <v>8136</v>
      </c>
      <c r="N19">
        <f>4150+2257+1508+675+(-21+0+0+0)</f>
        <v>8569</v>
      </c>
    </row>
    <row r="20" spans="1:14">
      <c r="A20" t="s">
        <v>19</v>
      </c>
      <c r="C20">
        <v>2</v>
      </c>
      <c r="D20">
        <v>647</v>
      </c>
      <c r="G20" t="s">
        <v>10</v>
      </c>
      <c r="I20" t="s">
        <v>173</v>
      </c>
      <c r="J20">
        <f>4690+936+1664+611+(-35+0+0+0)</f>
        <v>7866</v>
      </c>
      <c r="K20">
        <f>4700+936+1664+541+(-33+0+0+0)</f>
        <v>7808</v>
      </c>
      <c r="L20">
        <f>4719+936+1664+613+(-17+0+0+0)</f>
        <v>7915</v>
      </c>
      <c r="M20">
        <f>4739+936+1664+757+(-17+0+0+0)</f>
        <v>8079</v>
      </c>
      <c r="N20">
        <f>4150+2257+1508+597+(-21+0+0+0)</f>
        <v>8491</v>
      </c>
    </row>
    <row r="21" spans="1:14">
      <c r="A21" t="s">
        <v>20</v>
      </c>
      <c r="C21">
        <v>2</v>
      </c>
      <c r="D21">
        <v>651</v>
      </c>
      <c r="G21" t="s">
        <v>10</v>
      </c>
      <c r="I21" t="s">
        <v>174</v>
      </c>
      <c r="J21">
        <f>4690+936+1664+530+(-35+0+0+0)</f>
        <v>7785</v>
      </c>
      <c r="K21">
        <f>4700+936+1664+479+(-33+0+0+0)</f>
        <v>7746</v>
      </c>
      <c r="L21">
        <f>4719+936+1664+548+(-17+0+0+0)</f>
        <v>7850</v>
      </c>
      <c r="M21">
        <f>4739+936+1664+679+(-17+0+0+0)</f>
        <v>8001</v>
      </c>
      <c r="N21">
        <f>4150+2257+1248+847+(-21+0+0+0)</f>
        <v>8481</v>
      </c>
    </row>
    <row r="22" spans="1:14">
      <c r="A22" t="s">
        <v>21</v>
      </c>
      <c r="C22">
        <v>2</v>
      </c>
      <c r="D22">
        <v>652</v>
      </c>
      <c r="G22" t="s">
        <v>10</v>
      </c>
      <c r="I22" t="s">
        <v>175</v>
      </c>
      <c r="J22">
        <f>4690+936+1664+521+(-35+0+0+0)</f>
        <v>7776</v>
      </c>
      <c r="K22">
        <f>4700+936+1664+475+(-33+0+0+0)</f>
        <v>7742</v>
      </c>
      <c r="L22">
        <f>4719+936+1664+541+(-17+0+0+0)</f>
        <v>7843</v>
      </c>
      <c r="M22">
        <f>4739+936+1664+663+(-17+0+0+0)</f>
        <v>7985</v>
      </c>
      <c r="N22">
        <f>4150+2257+1248+876+(-21+0+0+0)</f>
        <v>8510</v>
      </c>
    </row>
    <row r="23" spans="1:14">
      <c r="A23" t="s">
        <v>22</v>
      </c>
      <c r="C23">
        <v>2</v>
      </c>
      <c r="D23">
        <v>663</v>
      </c>
      <c r="G23" t="s">
        <v>10</v>
      </c>
      <c r="I23" t="s">
        <v>176</v>
      </c>
      <c r="J23">
        <f>4690+2496+535+(-35+14+0)</f>
        <v>7700</v>
      </c>
      <c r="K23">
        <f>4700+2496+507+(-33+14+0)</f>
        <v>7684</v>
      </c>
      <c r="L23">
        <f>4719+2496+570+(-17+8+0)</f>
        <v>7776</v>
      </c>
      <c r="M23">
        <f>4739+2496+678+(-17+8+0)</f>
        <v>7904</v>
      </c>
      <c r="N23">
        <f>4150+2257+1248+1037+(-21+0+0+0)</f>
        <v>8671</v>
      </c>
    </row>
    <row r="24" spans="1:14">
      <c r="A24" t="s">
        <v>23</v>
      </c>
      <c r="C24">
        <v>2</v>
      </c>
      <c r="D24">
        <v>665</v>
      </c>
      <c r="G24" t="s">
        <v>10</v>
      </c>
      <c r="I24" t="s">
        <v>177</v>
      </c>
      <c r="J24">
        <f>4690+2496+520+(-35+14+0)</f>
        <v>7685</v>
      </c>
      <c r="K24">
        <f>4700+2496+494+(-33+14+0)</f>
        <v>7671</v>
      </c>
      <c r="L24">
        <f>4719+2496+552+(-17+8+0)</f>
        <v>7758</v>
      </c>
      <c r="M24">
        <f>4739+2496+651+(-17+8+0)</f>
        <v>7877</v>
      </c>
    </row>
    <row r="25" spans="1:14">
      <c r="A25" t="s">
        <v>24</v>
      </c>
      <c r="C25">
        <v>2</v>
      </c>
      <c r="D25">
        <v>676</v>
      </c>
      <c r="G25" t="s">
        <v>10</v>
      </c>
      <c r="I25" t="s">
        <v>178</v>
      </c>
      <c r="J25">
        <f>5231+624+1548+(-9+0+0)</f>
        <v>7394</v>
      </c>
      <c r="K25">
        <f>5231+624+1560+(-9+0+0)</f>
        <v>7406</v>
      </c>
      <c r="L25">
        <f>5231+624+1708+(-9+0+0)</f>
        <v>7554</v>
      </c>
    </row>
    <row r="26" spans="1:14">
      <c r="A26" t="s">
        <v>25</v>
      </c>
      <c r="C26">
        <v>2</v>
      </c>
      <c r="D26">
        <v>678</v>
      </c>
      <c r="G26" t="s">
        <v>10</v>
      </c>
      <c r="I26" t="s">
        <v>179</v>
      </c>
      <c r="J26">
        <f>5231+1238+846+(-9+0+0)</f>
        <v>7306</v>
      </c>
      <c r="K26">
        <f>5231+1238+895+(-9+0+0)</f>
        <v>7355</v>
      </c>
      <c r="L26">
        <f>5231+1238+956+(-9+0+0)</f>
        <v>7416</v>
      </c>
      <c r="M26">
        <f>5231+1238+1039+(-9+0+0)</f>
        <v>7499</v>
      </c>
    </row>
    <row r="27" spans="1:14">
      <c r="A27" t="s">
        <v>26</v>
      </c>
      <c r="C27">
        <v>2</v>
      </c>
      <c r="D27">
        <v>679</v>
      </c>
      <c r="G27" t="s">
        <v>10</v>
      </c>
    </row>
    <row r="28" spans="1:14">
      <c r="A28" t="s">
        <v>27</v>
      </c>
      <c r="C28">
        <v>2</v>
      </c>
      <c r="D28">
        <v>689</v>
      </c>
      <c r="G28" t="s">
        <v>10</v>
      </c>
    </row>
    <row r="29" spans="1:14">
      <c r="A29" t="s">
        <v>28</v>
      </c>
      <c r="C29">
        <v>2</v>
      </c>
      <c r="D29">
        <v>738</v>
      </c>
      <c r="G29" t="s">
        <v>10</v>
      </c>
    </row>
    <row r="30" spans="1:14">
      <c r="A30" t="s">
        <v>29</v>
      </c>
      <c r="C30">
        <v>2</v>
      </c>
      <c r="D30">
        <v>749</v>
      </c>
      <c r="G30" t="s">
        <v>10</v>
      </c>
    </row>
    <row r="31" spans="1:14">
      <c r="A31" t="s">
        <v>30</v>
      </c>
      <c r="C31">
        <v>2</v>
      </c>
      <c r="D31">
        <v>757</v>
      </c>
      <c r="G31" t="s">
        <v>10</v>
      </c>
    </row>
    <row r="32" spans="1:14">
      <c r="A32" t="s">
        <v>31</v>
      </c>
      <c r="C32">
        <v>2</v>
      </c>
      <c r="D32">
        <v>766</v>
      </c>
      <c r="G32" t="s">
        <v>10</v>
      </c>
    </row>
    <row r="33" spans="1:7">
      <c r="A33" t="s">
        <v>32</v>
      </c>
      <c r="C33">
        <v>2</v>
      </c>
      <c r="D33">
        <v>786</v>
      </c>
      <c r="G33" t="s">
        <v>10</v>
      </c>
    </row>
    <row r="34" spans="1:7">
      <c r="A34" t="s">
        <v>33</v>
      </c>
      <c r="C34">
        <v>2</v>
      </c>
      <c r="D34">
        <v>814</v>
      </c>
      <c r="G34" t="s">
        <v>10</v>
      </c>
    </row>
    <row r="35" spans="1:7">
      <c r="A35" t="s">
        <v>34</v>
      </c>
      <c r="C35">
        <v>2</v>
      </c>
      <c r="D35">
        <v>822</v>
      </c>
      <c r="G35" t="s">
        <v>10</v>
      </c>
    </row>
    <row r="36" spans="1:7">
      <c r="A36" t="s">
        <v>35</v>
      </c>
      <c r="C36">
        <v>2</v>
      </c>
      <c r="D36">
        <v>827</v>
      </c>
      <c r="G36" t="s">
        <v>10</v>
      </c>
    </row>
    <row r="37" spans="1:7">
      <c r="B37" t="s">
        <v>36</v>
      </c>
      <c r="C37">
        <v>2</v>
      </c>
      <c r="D37">
        <v>846</v>
      </c>
      <c r="G37" t="s">
        <v>10</v>
      </c>
    </row>
    <row r="38" spans="1:7">
      <c r="A38" t="s">
        <v>37</v>
      </c>
      <c r="C38">
        <v>2</v>
      </c>
      <c r="D38">
        <v>851</v>
      </c>
      <c r="G38" t="s">
        <v>10</v>
      </c>
    </row>
    <row r="39" spans="1:7">
      <c r="A39" t="s">
        <v>38</v>
      </c>
      <c r="C39">
        <v>2</v>
      </c>
      <c r="D39">
        <v>859</v>
      </c>
      <c r="G39" t="s">
        <v>10</v>
      </c>
    </row>
    <row r="40" spans="1:7">
      <c r="A40" t="s">
        <v>39</v>
      </c>
      <c r="C40">
        <v>2</v>
      </c>
      <c r="D40">
        <v>895</v>
      </c>
      <c r="G40" t="s">
        <v>10</v>
      </c>
    </row>
    <row r="41" spans="1:7">
      <c r="A41" t="s">
        <v>40</v>
      </c>
      <c r="C41">
        <v>2</v>
      </c>
      <c r="D41">
        <v>935</v>
      </c>
      <c r="G41" t="s">
        <v>10</v>
      </c>
    </row>
    <row r="42" spans="1:7">
      <c r="A42" t="s">
        <v>41</v>
      </c>
      <c r="C42">
        <v>2</v>
      </c>
      <c r="D42">
        <v>950</v>
      </c>
      <c r="G42" t="s">
        <v>10</v>
      </c>
    </row>
    <row r="43" spans="1:7">
      <c r="A43" t="s">
        <v>42</v>
      </c>
      <c r="C43">
        <v>2</v>
      </c>
      <c r="D43">
        <v>956</v>
      </c>
      <c r="G43" t="s">
        <v>10</v>
      </c>
    </row>
    <row r="44" spans="1:7">
      <c r="A44" t="s">
        <v>43</v>
      </c>
      <c r="C44">
        <v>2</v>
      </c>
      <c r="D44">
        <v>958</v>
      </c>
      <c r="G44" t="s">
        <v>10</v>
      </c>
    </row>
    <row r="45" spans="1:7">
      <c r="A45" t="s">
        <v>44</v>
      </c>
      <c r="C45">
        <v>2</v>
      </c>
      <c r="D45">
        <v>986</v>
      </c>
      <c r="G45" t="s">
        <v>10</v>
      </c>
    </row>
    <row r="46" spans="1:7">
      <c r="A46" t="s">
        <v>45</v>
      </c>
      <c r="C46">
        <v>2</v>
      </c>
      <c r="D46">
        <v>1039</v>
      </c>
      <c r="G46" t="s">
        <v>10</v>
      </c>
    </row>
    <row r="47" spans="1:7">
      <c r="B47" t="s">
        <v>46</v>
      </c>
      <c r="C47">
        <v>2</v>
      </c>
      <c r="D47">
        <v>1548</v>
      </c>
      <c r="G47" t="s">
        <v>10</v>
      </c>
    </row>
    <row r="48" spans="1:7">
      <c r="A48" t="s">
        <v>47</v>
      </c>
      <c r="C48">
        <v>2</v>
      </c>
      <c r="D48">
        <v>1560</v>
      </c>
      <c r="G48" t="s">
        <v>10</v>
      </c>
    </row>
    <row r="49" spans="1:7">
      <c r="A49" t="s">
        <v>48</v>
      </c>
      <c r="C49">
        <v>2</v>
      </c>
      <c r="D49">
        <v>1708</v>
      </c>
      <c r="G49" t="s">
        <v>10</v>
      </c>
    </row>
    <row r="51" spans="1:7">
      <c r="A51" s="3" t="s">
        <v>49</v>
      </c>
      <c r="B51" s="3"/>
    </row>
    <row r="52" spans="1:7">
      <c r="A52" s="3" t="s">
        <v>3</v>
      </c>
      <c r="B52" s="3"/>
      <c r="C52" s="3" t="s">
        <v>4</v>
      </c>
      <c r="D52" s="3" t="s">
        <v>5</v>
      </c>
      <c r="E52" s="3" t="s">
        <v>6</v>
      </c>
      <c r="F52" s="3" t="s">
        <v>7</v>
      </c>
      <c r="G52" s="3" t="s">
        <v>8</v>
      </c>
    </row>
    <row r="53" spans="1:7">
      <c r="A53" s="5" t="s">
        <v>50</v>
      </c>
      <c r="B53" s="5"/>
      <c r="C53" s="5">
        <v>2</v>
      </c>
      <c r="D53" s="5">
        <v>475</v>
      </c>
      <c r="G53" t="s">
        <v>10</v>
      </c>
    </row>
    <row r="54" spans="1:7">
      <c r="A54" s="5" t="s">
        <v>51</v>
      </c>
      <c r="B54" s="5"/>
      <c r="C54" s="5">
        <v>2</v>
      </c>
      <c r="D54" s="5">
        <v>479</v>
      </c>
      <c r="G54" t="s">
        <v>10</v>
      </c>
    </row>
    <row r="55" spans="1:7">
      <c r="A55" s="5" t="s">
        <v>52</v>
      </c>
      <c r="B55" s="5"/>
      <c r="C55" s="5">
        <v>2</v>
      </c>
      <c r="D55" s="5">
        <v>494</v>
      </c>
      <c r="G55" t="s">
        <v>10</v>
      </c>
    </row>
    <row r="56" spans="1:7">
      <c r="A56" s="5" t="s">
        <v>53</v>
      </c>
      <c r="B56" s="5"/>
      <c r="C56" s="5">
        <v>2</v>
      </c>
      <c r="D56" s="5">
        <v>507</v>
      </c>
      <c r="G56" t="s">
        <v>10</v>
      </c>
    </row>
    <row r="57" spans="1:7">
      <c r="A57" s="5" t="s">
        <v>54</v>
      </c>
      <c r="B57" s="5"/>
      <c r="C57" s="5">
        <v>2</v>
      </c>
      <c r="D57" s="5">
        <v>541</v>
      </c>
      <c r="G57" t="s">
        <v>10</v>
      </c>
    </row>
    <row r="58" spans="1:7">
      <c r="A58" s="5" t="s">
        <v>55</v>
      </c>
      <c r="B58" s="5"/>
      <c r="C58" s="5">
        <v>2</v>
      </c>
      <c r="D58" s="5">
        <v>594</v>
      </c>
      <c r="G58" t="s">
        <v>10</v>
      </c>
    </row>
    <row r="60" spans="1:7">
      <c r="A60" s="3" t="s">
        <v>56</v>
      </c>
      <c r="B60" s="3" t="s">
        <v>13</v>
      </c>
    </row>
    <row r="61" spans="1:7">
      <c r="A61" s="3" t="s">
        <v>3</v>
      </c>
      <c r="B61" s="3"/>
      <c r="C61" s="3" t="s">
        <v>4</v>
      </c>
      <c r="D61" s="3" t="s">
        <v>5</v>
      </c>
      <c r="E61" s="3" t="s">
        <v>6</v>
      </c>
      <c r="F61" s="3" t="s">
        <v>7</v>
      </c>
      <c r="G61" s="3" t="s">
        <v>8</v>
      </c>
    </row>
    <row r="62" spans="1:7">
      <c r="A62" t="s">
        <v>57</v>
      </c>
      <c r="C62">
        <v>2</v>
      </c>
      <c r="D62">
        <v>597</v>
      </c>
      <c r="G62" t="s">
        <v>10</v>
      </c>
    </row>
    <row r="63" spans="1:7">
      <c r="B63" t="s">
        <v>58</v>
      </c>
      <c r="C63">
        <v>2</v>
      </c>
      <c r="D63">
        <v>611</v>
      </c>
      <c r="G63" t="s">
        <v>10</v>
      </c>
    </row>
    <row r="64" spans="1:7">
      <c r="B64" t="s">
        <v>59</v>
      </c>
      <c r="C64">
        <v>2</v>
      </c>
      <c r="D64">
        <v>624</v>
      </c>
      <c r="G64" t="s">
        <v>10</v>
      </c>
    </row>
    <row r="65" spans="1:7">
      <c r="A65" t="s">
        <v>60</v>
      </c>
      <c r="C65">
        <v>2</v>
      </c>
      <c r="D65">
        <v>675</v>
      </c>
      <c r="G65" t="s">
        <v>10</v>
      </c>
    </row>
    <row r="66" spans="1:7">
      <c r="A66" t="s">
        <v>61</v>
      </c>
      <c r="C66">
        <v>2</v>
      </c>
      <c r="D66">
        <v>722</v>
      </c>
      <c r="G66" t="s">
        <v>10</v>
      </c>
    </row>
    <row r="67" spans="1:7">
      <c r="A67" t="s">
        <v>62</v>
      </c>
      <c r="C67">
        <v>2</v>
      </c>
      <c r="D67">
        <v>740</v>
      </c>
      <c r="G67" t="s">
        <v>10</v>
      </c>
    </row>
    <row r="68" spans="1:7">
      <c r="A68" t="s">
        <v>63</v>
      </c>
      <c r="C68">
        <v>2</v>
      </c>
      <c r="D68">
        <v>814</v>
      </c>
      <c r="G68" t="s">
        <v>10</v>
      </c>
    </row>
    <row r="69" spans="1:7">
      <c r="A69" t="s">
        <v>64</v>
      </c>
      <c r="C69">
        <v>2</v>
      </c>
      <c r="D69">
        <v>822</v>
      </c>
      <c r="G69" t="s">
        <v>10</v>
      </c>
    </row>
    <row r="70" spans="1:7">
      <c r="A70" t="s">
        <v>65</v>
      </c>
      <c r="C70">
        <v>2</v>
      </c>
      <c r="D70">
        <v>847</v>
      </c>
      <c r="G70" t="s">
        <v>10</v>
      </c>
    </row>
    <row r="71" spans="1:7">
      <c r="A71" t="s">
        <v>66</v>
      </c>
      <c r="C71">
        <v>2</v>
      </c>
      <c r="D71">
        <v>876</v>
      </c>
      <c r="G71" t="s">
        <v>10</v>
      </c>
    </row>
    <row r="72" spans="1:7">
      <c r="A72" t="s">
        <v>67</v>
      </c>
      <c r="C72">
        <v>2</v>
      </c>
      <c r="D72">
        <v>980</v>
      </c>
      <c r="G72" t="s">
        <v>10</v>
      </c>
    </row>
    <row r="73" spans="1:7">
      <c r="A73" t="s">
        <v>68</v>
      </c>
      <c r="C73">
        <v>2</v>
      </c>
      <c r="D73">
        <v>992</v>
      </c>
      <c r="G73" t="s">
        <v>10</v>
      </c>
    </row>
    <row r="74" spans="1:7">
      <c r="A74" t="s">
        <v>69</v>
      </c>
      <c r="C74">
        <v>2</v>
      </c>
      <c r="D74">
        <v>1037</v>
      </c>
      <c r="G74" t="s">
        <v>10</v>
      </c>
    </row>
    <row r="75" spans="1:7">
      <c r="A75" t="s">
        <v>70</v>
      </c>
      <c r="C75">
        <v>2</v>
      </c>
      <c r="D75">
        <v>1159</v>
      </c>
      <c r="G75" t="s">
        <v>10</v>
      </c>
    </row>
    <row r="76" spans="1:7">
      <c r="B76" t="s">
        <v>71</v>
      </c>
      <c r="C76">
        <v>4</v>
      </c>
      <c r="D76">
        <v>1238</v>
      </c>
      <c r="G76" t="s">
        <v>10</v>
      </c>
    </row>
    <row r="77" spans="1:7">
      <c r="A77" t="s">
        <v>72</v>
      </c>
      <c r="C77">
        <v>2</v>
      </c>
      <c r="D77">
        <v>1248</v>
      </c>
      <c r="G77" t="s">
        <v>10</v>
      </c>
    </row>
    <row r="78" spans="1:7">
      <c r="A78" t="s">
        <v>73</v>
      </c>
      <c r="C78">
        <v>2</v>
      </c>
      <c r="D78">
        <v>1448</v>
      </c>
      <c r="G78" t="s">
        <v>10</v>
      </c>
    </row>
    <row r="79" spans="1:7">
      <c r="A79" t="s">
        <v>74</v>
      </c>
      <c r="C79">
        <v>10</v>
      </c>
      <c r="D79">
        <v>1508</v>
      </c>
      <c r="G79" t="s">
        <v>10</v>
      </c>
    </row>
    <row r="80" spans="1:7">
      <c r="A80" t="s">
        <v>75</v>
      </c>
      <c r="C80">
        <v>8</v>
      </c>
      <c r="D80">
        <v>1664</v>
      </c>
      <c r="G80" t="s">
        <v>10</v>
      </c>
    </row>
    <row r="81" spans="1:7">
      <c r="A81" t="s">
        <v>76</v>
      </c>
      <c r="C81">
        <v>4</v>
      </c>
      <c r="D81">
        <v>2070</v>
      </c>
      <c r="G81" t="s">
        <v>10</v>
      </c>
    </row>
    <row r="82" spans="1:7">
      <c r="A82" t="s">
        <v>77</v>
      </c>
      <c r="C82">
        <v>4</v>
      </c>
      <c r="D82">
        <v>2496</v>
      </c>
      <c r="G82" t="s">
        <v>10</v>
      </c>
    </row>
    <row r="83" spans="1:7">
      <c r="A83" t="s">
        <v>78</v>
      </c>
      <c r="C83">
        <v>4</v>
      </c>
      <c r="D83">
        <v>2704</v>
      </c>
      <c r="G83" t="s">
        <v>10</v>
      </c>
    </row>
    <row r="85" spans="1:7">
      <c r="A85" s="3" t="s">
        <v>79</v>
      </c>
      <c r="B85" s="3" t="s">
        <v>13</v>
      </c>
    </row>
    <row r="86" spans="1:7">
      <c r="A86" s="3" t="s">
        <v>3</v>
      </c>
      <c r="B86" s="3"/>
      <c r="C86" s="3" t="s">
        <v>4</v>
      </c>
      <c r="D86" s="3" t="s">
        <v>5</v>
      </c>
      <c r="E86" s="3" t="s">
        <v>6</v>
      </c>
      <c r="F86" s="3" t="s">
        <v>7</v>
      </c>
      <c r="G86" s="3" t="s">
        <v>8</v>
      </c>
    </row>
    <row r="87" spans="1:7">
      <c r="A87" s="5"/>
      <c r="B87" s="5" t="s">
        <v>80</v>
      </c>
      <c r="C87" s="5">
        <v>2</v>
      </c>
      <c r="D87" s="5">
        <v>520</v>
      </c>
      <c r="G87" t="s">
        <v>10</v>
      </c>
    </row>
    <row r="88" spans="1:7">
      <c r="A88" s="5"/>
      <c r="B88" s="5" t="s">
        <v>81</v>
      </c>
      <c r="C88" s="5">
        <v>2</v>
      </c>
      <c r="D88" s="5">
        <v>521</v>
      </c>
      <c r="G88" t="s">
        <v>10</v>
      </c>
    </row>
    <row r="89" spans="1:7">
      <c r="A89" s="5"/>
      <c r="B89" s="5" t="s">
        <v>82</v>
      </c>
      <c r="C89" s="5">
        <v>2</v>
      </c>
      <c r="D89" s="5">
        <v>530</v>
      </c>
      <c r="G89" t="s">
        <v>10</v>
      </c>
    </row>
    <row r="90" spans="1:7">
      <c r="A90" s="5"/>
      <c r="B90" s="5" t="s">
        <v>83</v>
      </c>
      <c r="C90" s="5">
        <v>2</v>
      </c>
      <c r="D90" s="5">
        <v>535</v>
      </c>
      <c r="G90" t="s">
        <v>10</v>
      </c>
    </row>
    <row r="91" spans="1:7">
      <c r="A91" s="5" t="s">
        <v>84</v>
      </c>
      <c r="B91" s="5"/>
      <c r="C91" s="5">
        <v>2</v>
      </c>
      <c r="D91" s="5">
        <v>567</v>
      </c>
      <c r="G91" t="s">
        <v>10</v>
      </c>
    </row>
    <row r="92" spans="1:7">
      <c r="A92" s="5" t="s">
        <v>85</v>
      </c>
      <c r="B92" s="5"/>
      <c r="C92" s="5">
        <v>2</v>
      </c>
      <c r="D92" s="5">
        <v>574</v>
      </c>
      <c r="G92" t="s">
        <v>10</v>
      </c>
    </row>
    <row r="93" spans="1:7">
      <c r="A93" s="5" t="s">
        <v>86</v>
      </c>
      <c r="B93" s="5"/>
      <c r="C93" s="5">
        <v>2</v>
      </c>
      <c r="D93" s="5">
        <v>597</v>
      </c>
      <c r="G93" t="s">
        <v>10</v>
      </c>
    </row>
    <row r="94" spans="1:7">
      <c r="A94" s="5" t="s">
        <v>87</v>
      </c>
      <c r="B94" s="5"/>
      <c r="C94" s="5">
        <v>2</v>
      </c>
      <c r="D94" s="5">
        <v>615</v>
      </c>
      <c r="G94" t="s">
        <v>10</v>
      </c>
    </row>
    <row r="95" spans="1:7">
      <c r="A95" s="5" t="s">
        <v>88</v>
      </c>
      <c r="B95" s="5"/>
      <c r="C95" s="5">
        <v>2</v>
      </c>
      <c r="D95" s="5">
        <v>654</v>
      </c>
      <c r="G95" t="s">
        <v>10</v>
      </c>
    </row>
    <row r="96" spans="1:7">
      <c r="A96" s="5" t="s">
        <v>89</v>
      </c>
      <c r="B96" s="5"/>
      <c r="C96" s="5">
        <v>2</v>
      </c>
      <c r="D96" s="5">
        <v>664</v>
      </c>
      <c r="G96" t="s">
        <v>10</v>
      </c>
    </row>
    <row r="97" spans="1:7">
      <c r="A97" s="5"/>
      <c r="B97" s="5" t="s">
        <v>90</v>
      </c>
      <c r="C97" s="5">
        <v>2</v>
      </c>
      <c r="D97" s="5">
        <v>668</v>
      </c>
      <c r="G97" t="s">
        <v>10</v>
      </c>
    </row>
    <row r="98" spans="1:7">
      <c r="A98" s="5"/>
      <c r="B98" s="5" t="s">
        <v>91</v>
      </c>
      <c r="C98" s="5">
        <v>2</v>
      </c>
      <c r="D98" s="5">
        <v>671</v>
      </c>
      <c r="G98" t="s">
        <v>10</v>
      </c>
    </row>
    <row r="99" spans="1:7">
      <c r="A99" s="5"/>
      <c r="B99" s="5" t="s">
        <v>92</v>
      </c>
      <c r="C99" s="5">
        <v>2</v>
      </c>
      <c r="D99" s="5">
        <v>672</v>
      </c>
      <c r="G99" t="s">
        <v>10</v>
      </c>
    </row>
    <row r="100" spans="1:7">
      <c r="A100" s="5" t="s">
        <v>93</v>
      </c>
      <c r="B100" s="5"/>
      <c r="C100" s="5">
        <v>2</v>
      </c>
      <c r="D100" s="5">
        <v>684</v>
      </c>
      <c r="G100" t="s">
        <v>10</v>
      </c>
    </row>
    <row r="101" spans="1:7">
      <c r="A101" s="5" t="s">
        <v>94</v>
      </c>
      <c r="B101" s="5"/>
      <c r="C101" s="5">
        <v>2</v>
      </c>
      <c r="D101" s="5">
        <v>702</v>
      </c>
      <c r="G101" t="s">
        <v>10</v>
      </c>
    </row>
    <row r="102" spans="1:7">
      <c r="A102" s="5"/>
      <c r="B102" s="5" t="s">
        <v>95</v>
      </c>
      <c r="C102" s="5">
        <v>2</v>
      </c>
      <c r="D102" s="5">
        <v>704</v>
      </c>
      <c r="G102" t="s">
        <v>10</v>
      </c>
    </row>
    <row r="103" spans="1:7">
      <c r="A103" s="5"/>
      <c r="B103" s="5" t="s">
        <v>96</v>
      </c>
      <c r="C103" s="5">
        <v>2</v>
      </c>
      <c r="D103" s="5">
        <v>705</v>
      </c>
      <c r="G103" t="s">
        <v>10</v>
      </c>
    </row>
    <row r="104" spans="1:7">
      <c r="A104" s="5"/>
      <c r="B104" s="5" t="s">
        <v>97</v>
      </c>
      <c r="C104" s="5">
        <v>2</v>
      </c>
      <c r="D104" s="5">
        <v>772</v>
      </c>
      <c r="G104" t="s">
        <v>10</v>
      </c>
    </row>
    <row r="105" spans="1:7">
      <c r="A105" s="5"/>
      <c r="B105" s="5" t="s">
        <v>98</v>
      </c>
      <c r="C105" s="5">
        <v>2</v>
      </c>
      <c r="D105" s="5">
        <v>786</v>
      </c>
      <c r="G105" t="s">
        <v>10</v>
      </c>
    </row>
    <row r="106" spans="1:7">
      <c r="A106" s="5"/>
      <c r="B106" s="5" t="s">
        <v>99</v>
      </c>
      <c r="C106" s="5">
        <v>2</v>
      </c>
      <c r="D106" s="5">
        <v>800</v>
      </c>
      <c r="G106" t="s">
        <v>10</v>
      </c>
    </row>
    <row r="107" spans="1:7">
      <c r="A107" s="5"/>
      <c r="B107" s="5" t="s">
        <v>100</v>
      </c>
      <c r="C107" s="5">
        <v>2</v>
      </c>
      <c r="D107" s="5">
        <v>825</v>
      </c>
      <c r="G107" t="s">
        <v>10</v>
      </c>
    </row>
    <row r="108" spans="1:7">
      <c r="A108" s="5" t="s">
        <v>101</v>
      </c>
      <c r="B108" s="5"/>
      <c r="C108" s="5">
        <v>4</v>
      </c>
      <c r="D108" s="5">
        <v>1664</v>
      </c>
      <c r="G108" t="s">
        <v>10</v>
      </c>
    </row>
    <row r="109" spans="1:7">
      <c r="A109" s="5" t="s">
        <v>102</v>
      </c>
      <c r="B109" s="5" t="s">
        <v>103</v>
      </c>
      <c r="C109" s="5">
        <v>4</v>
      </c>
      <c r="D109" s="5">
        <v>2496</v>
      </c>
      <c r="G109" t="s">
        <v>10</v>
      </c>
    </row>
    <row r="111" spans="1:7">
      <c r="A111" s="3" t="s">
        <v>104</v>
      </c>
      <c r="B111" s="3"/>
    </row>
    <row r="112" spans="1:7">
      <c r="A112" s="3" t="s">
        <v>3</v>
      </c>
      <c r="B112" s="3"/>
      <c r="C112" s="3" t="s">
        <v>4</v>
      </c>
      <c r="D112" s="3" t="s">
        <v>5</v>
      </c>
      <c r="E112" s="3" t="s">
        <v>6</v>
      </c>
      <c r="F112" s="3" t="s">
        <v>7</v>
      </c>
      <c r="G112" s="3" t="s">
        <v>8</v>
      </c>
    </row>
    <row r="113" spans="1:7">
      <c r="A113" t="s">
        <v>105</v>
      </c>
      <c r="C113">
        <v>4</v>
      </c>
      <c r="D113">
        <v>936</v>
      </c>
      <c r="G113" t="s">
        <v>10</v>
      </c>
    </row>
    <row r="114" spans="1:7">
      <c r="A114" t="s">
        <v>106</v>
      </c>
      <c r="C114">
        <v>4</v>
      </c>
      <c r="D114">
        <v>2070</v>
      </c>
      <c r="G114" t="s">
        <v>10</v>
      </c>
    </row>
    <row r="115" spans="1:7">
      <c r="A115" t="s">
        <v>107</v>
      </c>
      <c r="C115">
        <v>4</v>
      </c>
      <c r="D115">
        <v>2257</v>
      </c>
      <c r="G115" t="s">
        <v>10</v>
      </c>
    </row>
    <row r="116" spans="1:7">
      <c r="A116" t="s">
        <v>108</v>
      </c>
      <c r="C116">
        <v>2</v>
      </c>
      <c r="D116">
        <v>2506</v>
      </c>
      <c r="G116" t="s">
        <v>10</v>
      </c>
    </row>
    <row r="117" spans="1:7">
      <c r="A117" t="s">
        <v>109</v>
      </c>
      <c r="C117">
        <v>4</v>
      </c>
      <c r="D117">
        <v>2704</v>
      </c>
      <c r="G117" t="s">
        <v>10</v>
      </c>
    </row>
    <row r="118" spans="1:7">
      <c r="A118" t="s">
        <v>110</v>
      </c>
      <c r="C118">
        <v>2</v>
      </c>
      <c r="D118">
        <v>5231</v>
      </c>
      <c r="G118" t="s">
        <v>10</v>
      </c>
    </row>
    <row r="120" spans="1:7">
      <c r="A120" s="3" t="s">
        <v>111</v>
      </c>
      <c r="B120" s="3" t="s">
        <v>13</v>
      </c>
    </row>
    <row r="121" spans="1:7">
      <c r="A121" s="3" t="s">
        <v>3</v>
      </c>
      <c r="B121" s="3"/>
      <c r="C121" s="3" t="s">
        <v>4</v>
      </c>
      <c r="D121" s="3" t="s">
        <v>5</v>
      </c>
      <c r="E121" s="3" t="s">
        <v>6</v>
      </c>
      <c r="F121" s="3" t="s">
        <v>7</v>
      </c>
      <c r="G121" s="3" t="s">
        <v>8</v>
      </c>
    </row>
    <row r="122" spans="1:7">
      <c r="A122" s="5"/>
      <c r="B122" s="5" t="s">
        <v>112</v>
      </c>
      <c r="C122" s="5">
        <v>4</v>
      </c>
      <c r="D122" s="5">
        <v>1664</v>
      </c>
      <c r="G122" t="s">
        <v>10</v>
      </c>
    </row>
    <row r="124" spans="1:7">
      <c r="A124" s="3" t="s">
        <v>113</v>
      </c>
      <c r="B124" s="3"/>
    </row>
    <row r="125" spans="1:7">
      <c r="A125" s="3" t="s">
        <v>3</v>
      </c>
      <c r="B125" s="3"/>
      <c r="C125" s="3" t="s">
        <v>4</v>
      </c>
      <c r="D125" s="3" t="s">
        <v>5</v>
      </c>
      <c r="E125" s="3" t="s">
        <v>6</v>
      </c>
      <c r="F125" s="3" t="s">
        <v>7</v>
      </c>
      <c r="G125" s="3" t="s">
        <v>8</v>
      </c>
    </row>
    <row r="126" spans="1:7">
      <c r="A126" t="s">
        <v>114</v>
      </c>
      <c r="C126">
        <v>2</v>
      </c>
      <c r="D126">
        <v>4501</v>
      </c>
      <c r="G126" t="s">
        <v>10</v>
      </c>
    </row>
    <row r="127" spans="1:7">
      <c r="A127" t="s">
        <v>115</v>
      </c>
      <c r="C127">
        <v>2</v>
      </c>
      <c r="D127">
        <v>4511</v>
      </c>
      <c r="G127" t="s">
        <v>10</v>
      </c>
    </row>
    <row r="128" spans="1:7">
      <c r="A128" t="s">
        <v>116</v>
      </c>
      <c r="C128">
        <v>2</v>
      </c>
      <c r="D128">
        <v>4719</v>
      </c>
      <c r="G128" t="s">
        <v>10</v>
      </c>
    </row>
    <row r="129" spans="1:7">
      <c r="A129" t="s">
        <v>117</v>
      </c>
      <c r="C129">
        <v>2</v>
      </c>
      <c r="D129">
        <v>4739</v>
      </c>
      <c r="G129" t="s">
        <v>10</v>
      </c>
    </row>
    <row r="130" spans="1:7">
      <c r="A130" t="s">
        <v>118</v>
      </c>
      <c r="C130">
        <v>2</v>
      </c>
      <c r="D130">
        <v>5229</v>
      </c>
      <c r="G130" t="s">
        <v>10</v>
      </c>
    </row>
    <row r="131" spans="1:7">
      <c r="A131" t="s">
        <v>119</v>
      </c>
      <c r="C131">
        <v>2</v>
      </c>
      <c r="D131">
        <v>5239</v>
      </c>
      <c r="G131" t="s">
        <v>10</v>
      </c>
    </row>
    <row r="133" spans="1:7">
      <c r="A133" s="3" t="s">
        <v>120</v>
      </c>
      <c r="B133" s="3" t="s">
        <v>13</v>
      </c>
    </row>
    <row r="134" spans="1:7">
      <c r="A134" s="3" t="s">
        <v>3</v>
      </c>
      <c r="B134" s="3"/>
      <c r="C134" s="3" t="s">
        <v>4</v>
      </c>
      <c r="D134" s="3" t="s">
        <v>5</v>
      </c>
      <c r="E134" s="3" t="s">
        <v>6</v>
      </c>
      <c r="F134" s="3" t="s">
        <v>7</v>
      </c>
      <c r="G134" s="3" t="s">
        <v>8</v>
      </c>
    </row>
    <row r="135" spans="1:7">
      <c r="A135" s="5" t="s">
        <v>121</v>
      </c>
      <c r="B135" s="5"/>
      <c r="C135" s="5">
        <v>2</v>
      </c>
      <c r="D135" s="5">
        <v>936</v>
      </c>
      <c r="G135" t="s">
        <v>10</v>
      </c>
    </row>
    <row r="136" spans="1:7">
      <c r="A136" s="5" t="s">
        <v>122</v>
      </c>
      <c r="B136" s="5" t="s">
        <v>123</v>
      </c>
      <c r="C136" s="5">
        <v>8</v>
      </c>
      <c r="D136" s="5">
        <v>2070</v>
      </c>
      <c r="G136" t="s">
        <v>10</v>
      </c>
    </row>
    <row r="137" spans="1:7">
      <c r="A137" s="5" t="s">
        <v>124</v>
      </c>
      <c r="B137" s="5" t="s">
        <v>125</v>
      </c>
      <c r="C137" s="5">
        <v>8</v>
      </c>
      <c r="D137" s="5">
        <v>2704</v>
      </c>
      <c r="G137" t="s">
        <v>10</v>
      </c>
    </row>
    <row r="139" spans="1:7">
      <c r="A139" s="3" t="s">
        <v>126</v>
      </c>
      <c r="B139" s="3" t="s">
        <v>13</v>
      </c>
    </row>
    <row r="140" spans="1:7">
      <c r="A140" s="3" t="s">
        <v>3</v>
      </c>
      <c r="B140" s="3"/>
      <c r="C140" s="3" t="s">
        <v>4</v>
      </c>
      <c r="D140" s="3" t="s">
        <v>5</v>
      </c>
      <c r="E140" s="3" t="s">
        <v>6</v>
      </c>
      <c r="F140" s="3" t="s">
        <v>7</v>
      </c>
      <c r="G140" s="3" t="s">
        <v>8</v>
      </c>
    </row>
    <row r="141" spans="1:7">
      <c r="A141" s="5"/>
      <c r="B141" s="5" t="s">
        <v>127</v>
      </c>
      <c r="C141" s="5">
        <v>2</v>
      </c>
      <c r="D141" s="5">
        <v>936</v>
      </c>
      <c r="G141" t="s">
        <v>10</v>
      </c>
    </row>
    <row r="142" spans="1:7">
      <c r="A142" s="5" t="s">
        <v>128</v>
      </c>
      <c r="B142" s="5"/>
      <c r="C142" s="5">
        <v>2</v>
      </c>
      <c r="D142" s="5">
        <v>4700</v>
      </c>
      <c r="G142" t="s">
        <v>10</v>
      </c>
    </row>
    <row r="143" spans="1:7">
      <c r="A143" s="5" t="s">
        <v>129</v>
      </c>
      <c r="B143" s="5"/>
      <c r="C143" s="5">
        <v>2</v>
      </c>
      <c r="D143" s="5">
        <v>5210</v>
      </c>
      <c r="G143" t="s">
        <v>10</v>
      </c>
    </row>
    <row r="145" spans="1:7">
      <c r="A145" s="3" t="s">
        <v>130</v>
      </c>
      <c r="B145" s="3" t="s">
        <v>13</v>
      </c>
    </row>
    <row r="146" spans="1:7">
      <c r="A146" s="3" t="s">
        <v>3</v>
      </c>
      <c r="B146" s="3"/>
      <c r="C146" s="3" t="s">
        <v>4</v>
      </c>
      <c r="D146" s="3" t="s">
        <v>5</v>
      </c>
      <c r="E146" s="3" t="s">
        <v>6</v>
      </c>
      <c r="F146" s="3" t="s">
        <v>7</v>
      </c>
      <c r="G146" s="3" t="s">
        <v>8</v>
      </c>
    </row>
    <row r="147" spans="1:7">
      <c r="A147" s="5"/>
      <c r="B147" s="5" t="s">
        <v>131</v>
      </c>
      <c r="C147" s="5">
        <v>2</v>
      </c>
      <c r="D147" s="5">
        <v>4472</v>
      </c>
      <c r="G147" t="s">
        <v>10</v>
      </c>
    </row>
    <row r="148" spans="1:7">
      <c r="A148" s="5" t="s">
        <v>132</v>
      </c>
      <c r="B148" s="5"/>
      <c r="C148" s="5">
        <v>2</v>
      </c>
      <c r="D148" s="5">
        <v>4482</v>
      </c>
      <c r="G148" t="s">
        <v>10</v>
      </c>
    </row>
    <row r="149" spans="1:7">
      <c r="A149" s="5"/>
      <c r="B149" s="5" t="s">
        <v>133</v>
      </c>
      <c r="C149" s="5">
        <v>2</v>
      </c>
      <c r="D149" s="5">
        <v>4690</v>
      </c>
      <c r="G149" t="s">
        <v>10</v>
      </c>
    </row>
    <row r="150" spans="1:7">
      <c r="A150" s="5"/>
      <c r="B150" s="5" t="s">
        <v>134</v>
      </c>
      <c r="C150" s="5">
        <v>2</v>
      </c>
      <c r="D150" s="5">
        <v>5200</v>
      </c>
      <c r="G150" t="s">
        <v>10</v>
      </c>
    </row>
    <row r="152" spans="1:7">
      <c r="A152" s="6" t="s">
        <v>135</v>
      </c>
      <c r="B152" s="6"/>
    </row>
    <row r="154" spans="1:7">
      <c r="A154" s="6" t="s">
        <v>136</v>
      </c>
      <c r="B154" s="6"/>
    </row>
    <row r="155" spans="1:7">
      <c r="A155" s="3" t="s">
        <v>3</v>
      </c>
      <c r="B155" s="3"/>
      <c r="C155" s="3" t="s">
        <v>4</v>
      </c>
      <c r="D155" s="3" t="s">
        <v>5</v>
      </c>
    </row>
    <row r="156" spans="1:7">
      <c r="A156" s="7" t="s">
        <v>137</v>
      </c>
      <c r="B156" s="7"/>
      <c r="C156">
        <v>2</v>
      </c>
      <c r="D156">
        <v>2290</v>
      </c>
    </row>
    <row r="157" spans="1:7">
      <c r="A157" s="4" t="s">
        <v>138</v>
      </c>
      <c r="B157" s="4"/>
    </row>
    <row r="158" spans="1:7">
      <c r="A158" s="4"/>
      <c r="B158" s="4"/>
    </row>
    <row r="159" spans="1:7">
      <c r="A159" s="4" t="s">
        <v>139</v>
      </c>
      <c r="B159" s="4"/>
      <c r="C159">
        <v>2</v>
      </c>
      <c r="D159">
        <v>1880</v>
      </c>
    </row>
    <row r="160" spans="1:7">
      <c r="A160" s="4" t="s">
        <v>140</v>
      </c>
      <c r="B160" s="4"/>
    </row>
    <row r="161" spans="1:4">
      <c r="A161" s="4"/>
      <c r="B161" s="4"/>
    </row>
    <row r="162" spans="1:4">
      <c r="A162" s="6" t="s">
        <v>141</v>
      </c>
      <c r="B162" s="6"/>
    </row>
    <row r="163" spans="1:4">
      <c r="A163" s="3" t="s">
        <v>3</v>
      </c>
      <c r="B163" s="3"/>
      <c r="C163" s="3" t="s">
        <v>4</v>
      </c>
      <c r="D163" s="3" t="s">
        <v>5</v>
      </c>
    </row>
    <row r="164" spans="1:4">
      <c r="A164" s="7" t="s">
        <v>142</v>
      </c>
      <c r="B164" s="7"/>
      <c r="C164">
        <v>2</v>
      </c>
      <c r="D164">
        <v>5250</v>
      </c>
    </row>
    <row r="166" spans="1:4">
      <c r="A166" s="6" t="s">
        <v>143</v>
      </c>
      <c r="B166" s="6"/>
    </row>
    <row r="167" spans="1:4">
      <c r="A167" s="3" t="s">
        <v>3</v>
      </c>
      <c r="B167" s="3"/>
      <c r="C167" s="3" t="s">
        <v>4</v>
      </c>
      <c r="D167" s="3" t="s">
        <v>5</v>
      </c>
    </row>
    <row r="168" spans="1:4">
      <c r="A168" s="7" t="s">
        <v>144</v>
      </c>
      <c r="B168" s="7"/>
      <c r="C168">
        <v>2</v>
      </c>
      <c r="D168">
        <v>938</v>
      </c>
    </row>
    <row r="169" spans="1:4">
      <c r="A169" s="7" t="s">
        <v>145</v>
      </c>
      <c r="B169" s="7"/>
      <c r="C169">
        <v>2</v>
      </c>
      <c r="D169">
        <v>717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35</vt:lpstr>
      <vt:lpstr>38</vt:lpstr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Dagault</dc:creator>
  <cp:lastModifiedBy>David Dagault</cp:lastModifiedBy>
  <dcterms:created xsi:type="dcterms:W3CDTF">2022-07-06T11:47:05Z</dcterms:created>
  <dcterms:modified xsi:type="dcterms:W3CDTF">2022-07-07T10:32:00Z</dcterms:modified>
</cp:coreProperties>
</file>